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dir.no\Users\Users1\anaga\Desktop\"/>
    </mc:Choice>
  </mc:AlternateContent>
  <xr:revisionPtr revIDLastSave="0" documentId="8_{10C4886A-7CA6-47DD-8A59-2F24AFD5A040}" xr6:coauthVersionLast="41" xr6:coauthVersionMax="41" xr10:uidLastSave="{00000000-0000-0000-0000-000000000000}"/>
  <bookViews>
    <workbookView xWindow="-120" yWindow="-120" windowWidth="29040" windowHeight="17640" activeTab="3" xr2:uid="{00000000-000D-0000-FFFF-FFFF00000000}"/>
  </bookViews>
  <sheets>
    <sheet name="1. Samlet resultat" sheetId="15" r:id="rId1"/>
    <sheet name="2. Budsjettkostnader" sheetId="16" r:id="rId2"/>
    <sheet name="3. A-DMFT&gt;=3" sheetId="3" r:id="rId3"/>
    <sheet name="4. B-DMFT&gt;=3" sheetId="6" r:id="rId4"/>
    <sheet name="5. C-DMFT&gt;=5" sheetId="12" r:id="rId5"/>
    <sheet name="6. D-DMFT&gt;=5" sheetId="14" r:id="rId6"/>
    <sheet name="7. Oklusalkariesrisiko" sheetId="17" r:id="rId7"/>
    <sheet name="8. Andel okklusalkaries" sheetId="18" r:id="rId8"/>
    <sheet name="9.Tannhelsedata" sheetId="19" r:id="rId9"/>
    <sheet name="Ark1" sheetId="20" r:id="rId10"/>
    <sheet name="Ark2" sheetId="21" r:id="rId11"/>
  </sheets>
  <definedNames>
    <definedName name="_Hlk525622260" localSheetId="0">'1. Samlet resultat'!#REF!</definedName>
    <definedName name="_Hlk525622300" localSheetId="0">'1. Samlet resultat'!#REF!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8" l="1"/>
  <c r="G14" i="18"/>
  <c r="G39" i="18"/>
  <c r="G35" i="18"/>
  <c r="G34" i="18"/>
  <c r="G40" i="18" s="1"/>
  <c r="G30" i="18"/>
  <c r="G29" i="18"/>
  <c r="G27" i="18"/>
  <c r="G26" i="18"/>
  <c r="G19" i="18"/>
  <c r="G18" i="18"/>
  <c r="G17" i="18"/>
  <c r="G16" i="18"/>
  <c r="G13" i="18"/>
  <c r="F21" i="18" l="1"/>
  <c r="F15" i="18"/>
  <c r="J49" i="18" l="1"/>
  <c r="I49" i="18"/>
  <c r="G25" i="18"/>
  <c r="F40" i="18"/>
  <c r="F33" i="18"/>
  <c r="G12" i="18"/>
  <c r="G11" i="18"/>
  <c r="H12" i="18"/>
  <c r="G20" i="18"/>
  <c r="G21" i="18" s="1"/>
  <c r="N13" i="18"/>
  <c r="N12" i="18"/>
  <c r="G15" i="18" l="1"/>
  <c r="N14" i="18"/>
  <c r="C92" i="14" l="1"/>
  <c r="B40" i="14"/>
  <c r="C92" i="12"/>
  <c r="C92" i="6"/>
  <c r="C23" i="14"/>
  <c r="D23" i="14" s="1"/>
  <c r="C41" i="14" s="1"/>
  <c r="B23" i="14"/>
  <c r="C22" i="14"/>
  <c r="D22" i="14" s="1"/>
  <c r="C40" i="14" s="1"/>
  <c r="B22" i="14"/>
  <c r="C21" i="14"/>
  <c r="D21" i="14" s="1"/>
  <c r="C37" i="14" s="1"/>
  <c r="B21" i="14"/>
  <c r="C20" i="14"/>
  <c r="D20" i="14" s="1"/>
  <c r="C36" i="14" s="1"/>
  <c r="B20" i="14"/>
  <c r="C18" i="14"/>
  <c r="B18" i="14" s="1"/>
  <c r="C17" i="14"/>
  <c r="B17" i="14" s="1"/>
  <c r="C23" i="12"/>
  <c r="B23" i="12" s="1"/>
  <c r="C22" i="12"/>
  <c r="B40" i="12" s="1"/>
  <c r="C21" i="12"/>
  <c r="B37" i="12" s="1"/>
  <c r="B21" i="12"/>
  <c r="C20" i="12"/>
  <c r="D20" i="12" s="1"/>
  <c r="C36" i="12" s="1"/>
  <c r="B20" i="12"/>
  <c r="C18" i="12"/>
  <c r="B35" i="12" s="1"/>
  <c r="C17" i="12"/>
  <c r="D17" i="12" s="1"/>
  <c r="C34" i="12" s="1"/>
  <c r="C23" i="6"/>
  <c r="B23" i="6" s="1"/>
  <c r="C22" i="6"/>
  <c r="B40" i="6" s="1"/>
  <c r="C21" i="6"/>
  <c r="B39" i="6" s="1"/>
  <c r="B21" i="6"/>
  <c r="C20" i="6"/>
  <c r="D20" i="6" s="1"/>
  <c r="B20" i="6"/>
  <c r="C18" i="6"/>
  <c r="B35" i="6" s="1"/>
  <c r="C17" i="6"/>
  <c r="C23" i="3"/>
  <c r="C22" i="3"/>
  <c r="C21" i="3"/>
  <c r="D21" i="3" s="1"/>
  <c r="C20" i="3"/>
  <c r="D20" i="3" s="1"/>
  <c r="C36" i="3" s="1"/>
  <c r="C18" i="3"/>
  <c r="C17" i="3"/>
  <c r="D17" i="3" s="1"/>
  <c r="B21" i="3"/>
  <c r="B8" i="17" s="1"/>
  <c r="B20" i="3"/>
  <c r="B17" i="12" l="1"/>
  <c r="B18" i="12"/>
  <c r="B34" i="14"/>
  <c r="B36" i="14"/>
  <c r="B24" i="14"/>
  <c r="C24" i="14"/>
  <c r="B35" i="14"/>
  <c r="B37" i="14"/>
  <c r="B41" i="14"/>
  <c r="D22" i="12"/>
  <c r="C40" i="12" s="1"/>
  <c r="B18" i="6"/>
  <c r="D18" i="6"/>
  <c r="C35" i="6" s="1"/>
  <c r="C24" i="6"/>
  <c r="B39" i="3"/>
  <c r="B17" i="3"/>
  <c r="C24" i="12"/>
  <c r="D21" i="12"/>
  <c r="C37" i="12" s="1"/>
  <c r="D23" i="12"/>
  <c r="F23" i="12" s="1"/>
  <c r="B41" i="12"/>
  <c r="B34" i="12"/>
  <c r="B41" i="6"/>
  <c r="D17" i="6"/>
  <c r="C34" i="6" s="1"/>
  <c r="D21" i="6"/>
  <c r="C39" i="6" s="1"/>
  <c r="D23" i="6"/>
  <c r="C41" i="6" s="1"/>
  <c r="B34" i="6"/>
  <c r="D22" i="6"/>
  <c r="C40" i="6" s="1"/>
  <c r="F21" i="14"/>
  <c r="F22" i="14"/>
  <c r="F23" i="14"/>
  <c r="D18" i="14"/>
  <c r="C35" i="14" s="1"/>
  <c r="D17" i="14"/>
  <c r="C34" i="14" s="1"/>
  <c r="B36" i="12"/>
  <c r="B38" i="12" s="1"/>
  <c r="D18" i="12"/>
  <c r="B22" i="12"/>
  <c r="B24" i="12" s="1"/>
  <c r="F22" i="12"/>
  <c r="F29" i="12" s="1"/>
  <c r="D24" i="6"/>
  <c r="C36" i="6"/>
  <c r="B36" i="6"/>
  <c r="B17" i="6"/>
  <c r="F21" i="6"/>
  <c r="B22" i="6"/>
  <c r="B36" i="3"/>
  <c r="C38" i="14" l="1"/>
  <c r="C42" i="14" s="1"/>
  <c r="B48" i="14" s="1"/>
  <c r="C48" i="14" s="1"/>
  <c r="B38" i="14"/>
  <c r="F29" i="14"/>
  <c r="F30" i="14" s="1"/>
  <c r="B42" i="14"/>
  <c r="F22" i="6"/>
  <c r="C37" i="6"/>
  <c r="C42" i="6" s="1"/>
  <c r="B48" i="6" s="1"/>
  <c r="C48" i="6" s="1"/>
  <c r="B37" i="6"/>
  <c r="C99" i="14"/>
  <c r="B63" i="14"/>
  <c r="B53" i="14"/>
  <c r="B54" i="14"/>
  <c r="B65" i="14"/>
  <c r="F21" i="12"/>
  <c r="F24" i="12" s="1"/>
  <c r="C41" i="12"/>
  <c r="B24" i="6"/>
  <c r="F23" i="6"/>
  <c r="F24" i="6" s="1"/>
  <c r="F24" i="14"/>
  <c r="D24" i="14"/>
  <c r="F30" i="12"/>
  <c r="C35" i="12"/>
  <c r="D24" i="12"/>
  <c r="B20" i="17"/>
  <c r="B58" i="14" l="1"/>
  <c r="B81" i="14" s="1"/>
  <c r="B82" i="14" s="1"/>
  <c r="D100" i="14"/>
  <c r="B57" i="14"/>
  <c r="B78" i="14" s="1"/>
  <c r="C38" i="12"/>
  <c r="C42" i="12" s="1"/>
  <c r="F29" i="6"/>
  <c r="F30" i="6" s="1"/>
  <c r="D100" i="6" s="1"/>
  <c r="B42" i="6"/>
  <c r="B67" i="14"/>
  <c r="B68" i="14" s="1"/>
  <c r="B69" i="14"/>
  <c r="B73" i="14" s="1"/>
  <c r="B64" i="14"/>
  <c r="B57" i="12"/>
  <c r="B78" i="12" s="1"/>
  <c r="B58" i="12"/>
  <c r="B81" i="12" s="1"/>
  <c r="B82" i="12" s="1"/>
  <c r="B54" i="6"/>
  <c r="B65" i="6"/>
  <c r="B63" i="6"/>
  <c r="B64" i="6" s="1"/>
  <c r="B53" i="6"/>
  <c r="B58" i="6"/>
  <c r="B81" i="6" s="1"/>
  <c r="B82" i="6" s="1"/>
  <c r="C38" i="17"/>
  <c r="C22" i="17"/>
  <c r="D22" i="17" s="1"/>
  <c r="C21" i="17"/>
  <c r="D21" i="17" s="1"/>
  <c r="B29" i="17"/>
  <c r="C29" i="17" s="1"/>
  <c r="C8" i="17"/>
  <c r="B71" i="14" l="1"/>
  <c r="B79" i="14"/>
  <c r="B85" i="14" s="1"/>
  <c r="B91" i="14" s="1"/>
  <c r="C91" i="14" s="1"/>
  <c r="D91" i="14" s="1"/>
  <c r="B98" i="14" s="1"/>
  <c r="B84" i="14"/>
  <c r="B72" i="14"/>
  <c r="B90" i="14" s="1"/>
  <c r="C90" i="14" s="1"/>
  <c r="D90" i="14" s="1"/>
  <c r="B97" i="14" s="1"/>
  <c r="B89" i="14"/>
  <c r="C89" i="14" s="1"/>
  <c r="D89" i="14" s="1"/>
  <c r="B96" i="14" s="1"/>
  <c r="B48" i="12"/>
  <c r="C48" i="12" s="1"/>
  <c r="D100" i="12"/>
  <c r="B42" i="12"/>
  <c r="B57" i="6"/>
  <c r="B78" i="6" s="1"/>
  <c r="C99" i="6"/>
  <c r="C21" i="15" s="1"/>
  <c r="D8" i="17"/>
  <c r="B84" i="12"/>
  <c r="B79" i="12"/>
  <c r="B85" i="12" s="1"/>
  <c r="B65" i="12"/>
  <c r="B63" i="12"/>
  <c r="C99" i="12"/>
  <c r="B54" i="12"/>
  <c r="B53" i="12"/>
  <c r="B79" i="6"/>
  <c r="B85" i="6" s="1"/>
  <c r="B84" i="6"/>
  <c r="B67" i="6"/>
  <c r="B69" i="6"/>
  <c r="B73" i="6" s="1"/>
  <c r="D47" i="17"/>
  <c r="D38" i="17" l="1"/>
  <c r="D20" i="17"/>
  <c r="F8" i="17"/>
  <c r="D29" i="17"/>
  <c r="B91" i="6"/>
  <c r="C91" i="6" s="1"/>
  <c r="D91" i="6" s="1"/>
  <c r="B98" i="6" s="1"/>
  <c r="B64" i="12"/>
  <c r="B69" i="12"/>
  <c r="B73" i="12" s="1"/>
  <c r="B91" i="12" s="1"/>
  <c r="C91" i="12" s="1"/>
  <c r="D91" i="12" s="1"/>
  <c r="B98" i="12" s="1"/>
  <c r="B67" i="12"/>
  <c r="B68" i="12" s="1"/>
  <c r="B68" i="6"/>
  <c r="B72" i="6" s="1"/>
  <c r="B90" i="6" s="1"/>
  <c r="C90" i="6" s="1"/>
  <c r="D90" i="6" s="1"/>
  <c r="B97" i="6" s="1"/>
  <c r="B71" i="6"/>
  <c r="B89" i="6"/>
  <c r="C89" i="6" s="1"/>
  <c r="D89" i="6" s="1"/>
  <c r="E29" i="17"/>
  <c r="E39" i="17"/>
  <c r="E38" i="17"/>
  <c r="E48" i="17"/>
  <c r="E47" i="17"/>
  <c r="E21" i="17"/>
  <c r="E30" i="17" s="1"/>
  <c r="E20" i="17"/>
  <c r="B24" i="19"/>
  <c r="B96" i="6" l="1"/>
  <c r="B89" i="12"/>
  <c r="C89" i="12" s="1"/>
  <c r="D89" i="12" s="1"/>
  <c r="B96" i="12" s="1"/>
  <c r="B71" i="12"/>
  <c r="B72" i="12"/>
  <c r="B90" i="12" s="1"/>
  <c r="C90" i="12" s="1"/>
  <c r="D90" i="12" s="1"/>
  <c r="B97" i="12" s="1"/>
  <c r="B17" i="16"/>
  <c r="D10" i="19"/>
  <c r="C11" i="19"/>
  <c r="D11" i="19" s="1"/>
  <c r="C10" i="19"/>
  <c r="C14" i="19" s="1"/>
  <c r="D14" i="19" s="1"/>
  <c r="H10" i="19"/>
  <c r="H14" i="19" s="1"/>
  <c r="I14" i="19" s="1"/>
  <c r="H11" i="19"/>
  <c r="H13" i="19" s="1"/>
  <c r="M10" i="19"/>
  <c r="M12" i="19" s="1"/>
  <c r="N12" i="19" s="1"/>
  <c r="Q7" i="19"/>
  <c r="N7" i="19"/>
  <c r="O7" i="19" s="1"/>
  <c r="M7" i="19"/>
  <c r="K7" i="19"/>
  <c r="I7" i="19"/>
  <c r="G7" i="19"/>
  <c r="C23" i="19" s="1"/>
  <c r="C24" i="19" s="1"/>
  <c r="Q6" i="19"/>
  <c r="N6" i="19"/>
  <c r="O6" i="19" s="1"/>
  <c r="I12" i="19" s="1"/>
  <c r="M6" i="19"/>
  <c r="K6" i="19"/>
  <c r="I6" i="19"/>
  <c r="I11" i="19" s="1"/>
  <c r="G6" i="19"/>
  <c r="I10" i="19" s="1"/>
  <c r="Q5" i="19"/>
  <c r="N5" i="19"/>
  <c r="O5" i="19" s="1"/>
  <c r="M5" i="19"/>
  <c r="K5" i="19"/>
  <c r="I5" i="19"/>
  <c r="G5" i="19"/>
  <c r="M13" i="19" l="1"/>
  <c r="N13" i="19" s="1"/>
  <c r="C12" i="19"/>
  <c r="C13" i="19"/>
  <c r="M11" i="19"/>
  <c r="N11" i="19" s="1"/>
  <c r="H12" i="19"/>
  <c r="D29" i="16"/>
  <c r="C29" i="16"/>
  <c r="C16" i="19" l="1"/>
  <c r="D16" i="19" s="1"/>
  <c r="C15" i="19"/>
  <c r="D15" i="19" s="1"/>
  <c r="C17" i="19"/>
  <c r="D17" i="19" s="1"/>
  <c r="D12" i="19"/>
  <c r="H16" i="19"/>
  <c r="I16" i="19" s="1"/>
  <c r="H15" i="19"/>
  <c r="I15" i="19" s="1"/>
  <c r="H17" i="19"/>
  <c r="I17" i="19" s="1"/>
  <c r="D58" i="18"/>
  <c r="J52" i="18" l="1"/>
  <c r="I52" i="18"/>
  <c r="D56" i="18" l="1"/>
  <c r="I56" i="18" s="1"/>
  <c r="D51" i="18"/>
  <c r="I51" i="18"/>
  <c r="H11" i="18"/>
  <c r="H15" i="18" s="1"/>
  <c r="N26" i="18" s="1"/>
  <c r="G24" i="18"/>
  <c r="G23" i="18"/>
  <c r="G22" i="18"/>
  <c r="G33" i="18" l="1"/>
  <c r="B41" i="17"/>
  <c r="C31" i="17"/>
  <c r="D31" i="17" s="1"/>
  <c r="C30" i="17"/>
  <c r="D30" i="17" s="1"/>
  <c r="B11" i="17"/>
  <c r="C10" i="17"/>
  <c r="D10" i="17" s="1"/>
  <c r="F10" i="17" s="1"/>
  <c r="C9" i="17"/>
  <c r="D9" i="17" s="1"/>
  <c r="I8" i="17" s="1"/>
  <c r="B18" i="16"/>
  <c r="B19" i="16" s="1"/>
  <c r="C20" i="16" s="1"/>
  <c r="C21" i="16" s="1"/>
  <c r="O18" i="18" l="1"/>
  <c r="M18" i="18"/>
  <c r="F9" i="17"/>
  <c r="K9" i="17" s="1"/>
  <c r="J8" i="17"/>
  <c r="B47" i="17"/>
  <c r="C47" i="17" s="1"/>
  <c r="C20" i="17"/>
  <c r="F21" i="17"/>
  <c r="F20" i="17"/>
  <c r="F47" i="17"/>
  <c r="C40" i="17"/>
  <c r="C49" i="17"/>
  <c r="F29" i="17"/>
  <c r="C11" i="17"/>
  <c r="D11" i="17"/>
  <c r="B23" i="17"/>
  <c r="C48" i="17"/>
  <c r="D48" i="17" s="1"/>
  <c r="C39" i="17"/>
  <c r="F31" i="17"/>
  <c r="F38" i="17"/>
  <c r="I9" i="17"/>
  <c r="I32" i="17"/>
  <c r="J32" i="17" s="1"/>
  <c r="B32" i="17"/>
  <c r="F22" i="17"/>
  <c r="J9" i="17" l="1"/>
  <c r="K23" i="17"/>
  <c r="K32" i="17"/>
  <c r="L32" i="17" s="1"/>
  <c r="D49" i="17"/>
  <c r="F49" i="17" s="1"/>
  <c r="D40" i="17"/>
  <c r="F40" i="17" s="1"/>
  <c r="D39" i="17"/>
  <c r="I40" i="17" s="1"/>
  <c r="J40" i="17" s="1"/>
  <c r="I22" i="17"/>
  <c r="J22" i="17" s="1"/>
  <c r="D23" i="17"/>
  <c r="C32" i="17"/>
  <c r="D32" i="17"/>
  <c r="F23" i="17"/>
  <c r="F11" i="17"/>
  <c r="K8" i="17" s="1"/>
  <c r="L8" i="17" s="1"/>
  <c r="M8" i="17" s="1"/>
  <c r="B26" i="16"/>
  <c r="B34" i="16" s="1"/>
  <c r="B35" i="16" s="1"/>
  <c r="B41" i="16"/>
  <c r="B27" i="16"/>
  <c r="B28" i="16"/>
  <c r="F48" i="17"/>
  <c r="C23" i="17"/>
  <c r="I23" i="17"/>
  <c r="F30" i="17"/>
  <c r="C41" i="17"/>
  <c r="L9" i="17"/>
  <c r="M9" i="17" s="1"/>
  <c r="B50" i="17"/>
  <c r="I31" i="17"/>
  <c r="J31" i="17" s="1"/>
  <c r="D26" i="16"/>
  <c r="C26" i="16"/>
  <c r="I49" i="17" l="1"/>
  <c r="J49" i="17" s="1"/>
  <c r="I48" i="16"/>
  <c r="B48" i="16"/>
  <c r="C48" i="16" s="1"/>
  <c r="D48" i="16" s="1"/>
  <c r="I50" i="17"/>
  <c r="J50" i="17" s="1"/>
  <c r="M32" i="17"/>
  <c r="L23" i="17"/>
  <c r="M23" i="17" s="1"/>
  <c r="J23" i="17"/>
  <c r="K22" i="17"/>
  <c r="L22" i="17" s="1"/>
  <c r="M22" i="17" s="1"/>
  <c r="K31" i="17"/>
  <c r="L31" i="17" s="1"/>
  <c r="I41" i="17"/>
  <c r="J41" i="17" s="1"/>
  <c r="K50" i="17"/>
  <c r="L50" i="17" s="1"/>
  <c r="M50" i="17" s="1"/>
  <c r="D41" i="17"/>
  <c r="F39" i="17"/>
  <c r="F50" i="17"/>
  <c r="K49" i="17" s="1"/>
  <c r="L49" i="17" s="1"/>
  <c r="M49" i="17" s="1"/>
  <c r="C41" i="16"/>
  <c r="B42" i="16"/>
  <c r="C42" i="16" s="1"/>
  <c r="D42" i="16" s="1"/>
  <c r="B56" i="16" s="1"/>
  <c r="B36" i="16"/>
  <c r="D27" i="16"/>
  <c r="D28" i="16"/>
  <c r="C27" i="16"/>
  <c r="C28" i="16"/>
  <c r="B43" i="16"/>
  <c r="C43" i="16" s="1"/>
  <c r="D43" i="16" s="1"/>
  <c r="B57" i="16" s="1"/>
  <c r="C50" i="17"/>
  <c r="D50" i="17"/>
  <c r="F32" i="17"/>
  <c r="F42" i="16"/>
  <c r="E42" i="16"/>
  <c r="I56" i="16" l="1"/>
  <c r="F48" i="16"/>
  <c r="E48" i="16"/>
  <c r="I49" i="16"/>
  <c r="J49" i="16" s="1"/>
  <c r="K49" i="16" s="1"/>
  <c r="J48" i="16"/>
  <c r="K48" i="16" s="1"/>
  <c r="D41" i="16"/>
  <c r="B55" i="16" s="1"/>
  <c r="B49" i="16"/>
  <c r="C49" i="16" s="1"/>
  <c r="D49" i="16" s="1"/>
  <c r="M31" i="17"/>
  <c r="K41" i="17"/>
  <c r="L41" i="17" s="1"/>
  <c r="M41" i="17" s="1"/>
  <c r="F41" i="17"/>
  <c r="K40" i="17" s="1"/>
  <c r="L40" i="17" s="1"/>
  <c r="M40" i="17" s="1"/>
  <c r="B50" i="16"/>
  <c r="C50" i="16" s="1"/>
  <c r="D50" i="16" s="1"/>
  <c r="F43" i="16"/>
  <c r="E43" i="16"/>
  <c r="E41" i="16" l="1"/>
  <c r="F41" i="16"/>
  <c r="J56" i="16"/>
  <c r="M48" i="16"/>
  <c r="L48" i="16"/>
  <c r="J57" i="16"/>
  <c r="M49" i="16"/>
  <c r="L49" i="16"/>
  <c r="F50" i="16"/>
  <c r="I58" i="16"/>
  <c r="E49" i="16"/>
  <c r="I57" i="16"/>
  <c r="F49" i="16"/>
  <c r="I50" i="16"/>
  <c r="J50" i="16" s="1"/>
  <c r="K50" i="16" s="1"/>
  <c r="E50" i="16"/>
  <c r="J58" i="16" l="1"/>
  <c r="L50" i="16"/>
  <c r="M50" i="16"/>
  <c r="E21" i="15"/>
  <c r="D21" i="15" l="1"/>
  <c r="E18" i="15" l="1"/>
  <c r="E20" i="15" l="1"/>
  <c r="C20" i="15" l="1"/>
  <c r="D19" i="15"/>
  <c r="D18" i="15"/>
  <c r="D20" i="15"/>
  <c r="C18" i="15"/>
  <c r="E19" i="15"/>
  <c r="B23" i="3"/>
  <c r="B22" i="3"/>
  <c r="D23" i="3"/>
  <c r="C19" i="15" l="1"/>
  <c r="C92" i="3"/>
  <c r="B41" i="3"/>
  <c r="B40" i="3"/>
  <c r="B34" i="3"/>
  <c r="C41" i="3"/>
  <c r="D22" i="3"/>
  <c r="C34" i="3"/>
  <c r="C40" i="3" l="1"/>
  <c r="C39" i="3"/>
  <c r="F22" i="3"/>
  <c r="F21" i="3"/>
  <c r="F23" i="3"/>
  <c r="F29" i="3" l="1"/>
  <c r="F30" i="3" s="1"/>
  <c r="B58" i="3" l="1"/>
  <c r="B81" i="3" s="1"/>
  <c r="B82" i="3" s="1"/>
  <c r="B57" i="3"/>
  <c r="B78" i="3" l="1"/>
  <c r="B79" i="3" l="1"/>
  <c r="B84" i="3"/>
  <c r="B85" i="3" l="1"/>
  <c r="B35" i="3"/>
  <c r="B37" i="3" s="1"/>
  <c r="C24" i="3"/>
  <c r="B18" i="3"/>
  <c r="B24" i="3" s="1"/>
  <c r="D18" i="3"/>
  <c r="D24" i="3" s="1"/>
  <c r="C35" i="3"/>
  <c r="C37" i="3" s="1"/>
  <c r="C42" i="3" s="1"/>
  <c r="B48" i="3" s="1"/>
  <c r="B42" i="3" l="1"/>
  <c r="C48" i="3"/>
  <c r="C99" i="3" s="1"/>
  <c r="D100" i="3"/>
  <c r="F24" i="3"/>
  <c r="B53" i="3" l="1"/>
  <c r="B63" i="3"/>
  <c r="B54" i="3"/>
  <c r="B65" i="3"/>
  <c r="B21" i="15"/>
  <c r="B64" i="3" l="1"/>
  <c r="B69" i="3"/>
  <c r="B73" i="3" s="1"/>
  <c r="B91" i="3" s="1"/>
  <c r="C91" i="3" s="1"/>
  <c r="D91" i="3" s="1"/>
  <c r="B98" i="3" s="1"/>
  <c r="B67" i="3"/>
  <c r="B68" i="3" s="1"/>
  <c r="B20" i="15" l="1"/>
  <c r="B72" i="3"/>
  <c r="B90" i="3" s="1"/>
  <c r="C90" i="3" s="1"/>
  <c r="D90" i="3" s="1"/>
  <c r="B97" i="3" s="1"/>
  <c r="B89" i="3"/>
  <c r="C89" i="3" s="1"/>
  <c r="D89" i="3" s="1"/>
  <c r="B96" i="3" s="1"/>
  <c r="B71" i="3"/>
  <c r="B18" i="15" l="1"/>
  <c r="B19" i="15"/>
  <c r="G41" i="18" l="1"/>
  <c r="H41" i="18" s="1"/>
  <c r="O26" i="18" s="1"/>
  <c r="M19" i="18"/>
  <c r="M20" i="18" s="1"/>
  <c r="O19" i="18"/>
  <c r="O20" i="18" s="1"/>
  <c r="P18" i="18" s="1"/>
  <c r="N18" i="18" l="1"/>
  <c r="I15" i="18"/>
  <c r="J21" i="18"/>
  <c r="J40" i="18"/>
  <c r="J33" i="18"/>
  <c r="J15" i="18"/>
  <c r="P19" i="18"/>
  <c r="P20" i="18" s="1"/>
  <c r="I21" i="18"/>
  <c r="I40" i="18"/>
  <c r="I33" i="18"/>
  <c r="N19" i="18" l="1"/>
  <c r="N20" i="18" s="1"/>
  <c r="I41" i="18"/>
  <c r="J41" i="18"/>
  <c r="F4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Ragnhild Elin Nordengen</author>
  </authors>
  <commentList>
    <comment ref="D7" authorId="0" shapeId="0" xr:uid="{96F6787B-D493-41D9-8B7A-5C3A4100999D}">
      <text>
        <r>
          <rPr>
            <b/>
            <sz val="9"/>
            <color indexed="81"/>
            <rFont val="Tahoma"/>
            <family val="2"/>
          </rPr>
          <t>Ragnhild Elin Nordengen:</t>
        </r>
        <r>
          <rPr>
            <sz val="9"/>
            <color indexed="81"/>
            <rFont val="Tahoma"/>
            <family val="2"/>
          </rPr>
          <t xml:space="preserve">
Det forutsettes andelen i de ulike DMFT-kategoriene er den samme i populasjonen "Totalt antall" og "Antall underslkt/behandlet".</t>
        </r>
      </text>
    </comment>
    <comment ref="D19" authorId="0" shapeId="0" xr:uid="{984C90CF-C866-483F-B1BE-538183E4D5B9}">
      <text>
        <r>
          <rPr>
            <b/>
            <sz val="9"/>
            <color indexed="81"/>
            <rFont val="Tahoma"/>
            <family val="2"/>
          </rPr>
          <t>Ragnhild Elin Nordengen:</t>
        </r>
        <r>
          <rPr>
            <sz val="9"/>
            <color indexed="81"/>
            <rFont val="Tahoma"/>
            <family val="2"/>
          </rPr>
          <t xml:space="preserve">
Det forutsettes andelen i de ulike DMFT-kategoriene er den samme i populasjonen "Totalt antall" og "Antall underslkt/behandlet".</t>
        </r>
      </text>
    </comment>
    <comment ref="D28" authorId="0" shapeId="0" xr:uid="{62AE9694-DD22-440E-8007-4BE086758CA5}">
      <text>
        <r>
          <rPr>
            <b/>
            <sz val="9"/>
            <color indexed="81"/>
            <rFont val="Tahoma"/>
            <family val="2"/>
          </rPr>
          <t>Ragnhild Elin Nordengen:</t>
        </r>
        <r>
          <rPr>
            <sz val="9"/>
            <color indexed="81"/>
            <rFont val="Tahoma"/>
            <family val="2"/>
          </rPr>
          <t xml:space="preserve">
Det forutsettes andelen i de ulike DMFT-kategoriene er den samme i populasjonen "Totalt antall" og "Antall underslkt/behandlet".</t>
        </r>
      </text>
    </comment>
    <comment ref="D37" authorId="0" shapeId="0" xr:uid="{638AB7A7-1CCF-42D9-BBC5-58E397B8DE22}">
      <text>
        <r>
          <rPr>
            <b/>
            <sz val="9"/>
            <color indexed="81"/>
            <rFont val="Tahoma"/>
            <family val="2"/>
          </rPr>
          <t>Ragnhild Elin Nordengen:</t>
        </r>
        <r>
          <rPr>
            <sz val="9"/>
            <color indexed="81"/>
            <rFont val="Tahoma"/>
            <family val="2"/>
          </rPr>
          <t xml:space="preserve">
Det forutsettes andelen i de ulike DMFT-kategoriene er den samme i populasjonen "Totalt antall" og "Antall underslkt/behandlet".</t>
        </r>
      </text>
    </comment>
    <comment ref="D46" authorId="0" shapeId="0" xr:uid="{864F5814-C1E6-42CD-9ACF-3FCD7E708D3D}">
      <text>
        <r>
          <rPr>
            <b/>
            <sz val="9"/>
            <color indexed="81"/>
            <rFont val="Tahoma"/>
            <family val="2"/>
          </rPr>
          <t>Ragnhild Elin Nordengen:</t>
        </r>
        <r>
          <rPr>
            <sz val="9"/>
            <color indexed="81"/>
            <rFont val="Tahoma"/>
            <family val="2"/>
          </rPr>
          <t xml:space="preserve">
Det forutsettes andelen i de ulike DMFT-kategoriene er den samme i populasjonen "Totalt antall" og "Antall underslkt/behandlet".</t>
        </r>
      </text>
    </comment>
  </commentList>
</comments>
</file>

<file path=xl/sharedStrings.xml><?xml version="1.0" encoding="utf-8"?>
<sst xmlns="http://schemas.openxmlformats.org/spreadsheetml/2006/main" count="813" uniqueCount="358">
  <si>
    <t>DMFT 5-9</t>
  </si>
  <si>
    <t>DMFT &gt;9</t>
  </si>
  <si>
    <t xml:space="preserve">Antall 18-åringer undersøkt/behandlet </t>
  </si>
  <si>
    <t>Tannpleiere</t>
  </si>
  <si>
    <t>Tannleger</t>
  </si>
  <si>
    <t>Tannhelsesekretærer</t>
  </si>
  <si>
    <t>DMFT=0</t>
  </si>
  <si>
    <t>DMFT=1-2</t>
  </si>
  <si>
    <t>Antall barn</t>
  </si>
  <si>
    <t xml:space="preserve">Antall  undersøkt </t>
  </si>
  <si>
    <t xml:space="preserve">Andel undersøkt  </t>
  </si>
  <si>
    <t>Totalt antall i gruppen</t>
  </si>
  <si>
    <t>Andel barn</t>
  </si>
  <si>
    <t>SUM</t>
  </si>
  <si>
    <t>Barn med DMFT=0 som 18-åringer</t>
  </si>
  <si>
    <t>Barn med DMFT=1-2 som 18-åringer</t>
  </si>
  <si>
    <r>
      <t xml:space="preserve">Barn </t>
    </r>
    <r>
      <rPr>
        <sz val="11"/>
        <color theme="1"/>
        <rFont val="Calibri"/>
        <family val="2"/>
        <scheme val="minor"/>
      </rPr>
      <t>med DMFT=5-9 som 18-åringer</t>
    </r>
  </si>
  <si>
    <r>
      <t xml:space="preserve">Barn </t>
    </r>
    <r>
      <rPr>
        <sz val="11"/>
        <color theme="1"/>
        <rFont val="Calibri"/>
        <family val="2"/>
        <scheme val="minor"/>
      </rPr>
      <t>med DMFT&gt;9 som 18-åringer</t>
    </r>
  </si>
  <si>
    <t>Antall molarer</t>
  </si>
  <si>
    <t>Minutter</t>
  </si>
  <si>
    <t>Timer</t>
  </si>
  <si>
    <t>Årsverk</t>
  </si>
  <si>
    <t>Fissurforsegling</t>
  </si>
  <si>
    <t>Reparasjoner</t>
  </si>
  <si>
    <t>Reparasjon av fyllinger</t>
  </si>
  <si>
    <t>Fyllinger</t>
  </si>
  <si>
    <t>Tid spart ved redusert fyllingsterapi</t>
  </si>
  <si>
    <t>50% av fyllingene revideres gjennomsnittlig 1 gang, tidsbruk:</t>
  </si>
  <si>
    <t>50% av FF repareres gjennomsnittlig 1 gang, tidsbruk:</t>
  </si>
  <si>
    <t>Gjennomsnittlig tidskostnad per fylling er 35 minutter</t>
  </si>
  <si>
    <r>
      <t xml:space="preserve">Gjennomsnittlig antall molarer som får FF (noen har </t>
    </r>
    <r>
      <rPr>
        <u/>
        <sz val="11"/>
        <color theme="1"/>
        <rFont val="Calibri"/>
        <family val="2"/>
        <scheme val="minor"/>
      </rPr>
      <t>dentinkaries)</t>
    </r>
  </si>
  <si>
    <t>a) 50% av FF gjøres av tannleger og 50% av tannpleiere - begge med assistanse</t>
  </si>
  <si>
    <t>Totale tidskostnader ved FF</t>
  </si>
  <si>
    <t>Årsverk*</t>
  </si>
  <si>
    <t xml:space="preserve">Antall molarer som fissurforsegles for å spare 1 okklusalfylling er </t>
  </si>
  <si>
    <t>Årsverk tannleger</t>
  </si>
  <si>
    <t>Alternativene</t>
  </si>
  <si>
    <t>Årsverk tannpleiere</t>
  </si>
  <si>
    <t>Delton (5,4 ml)</t>
  </si>
  <si>
    <t>36 kr</t>
  </si>
  <si>
    <t>25 kr</t>
  </si>
  <si>
    <t>Delton (4 ml) Porsjoner 0,08 ml</t>
  </si>
  <si>
    <t>47 kr</t>
  </si>
  <si>
    <t>32 kr</t>
  </si>
  <si>
    <t>Helioseal, 6g (1,25g x 5)</t>
  </si>
  <si>
    <t>33 kr</t>
  </si>
  <si>
    <t>22 kr</t>
  </si>
  <si>
    <t>Helioseal, 8g</t>
  </si>
  <si>
    <t>12 kr</t>
  </si>
  <si>
    <t>8 kr</t>
  </si>
  <si>
    <t>Fuji Triage</t>
  </si>
  <si>
    <t>44 kr</t>
  </si>
  <si>
    <t>30 kr</t>
  </si>
  <si>
    <t>pluss 20%</t>
  </si>
  <si>
    <t>Første året (2019):</t>
  </si>
  <si>
    <t>minus 20 %</t>
  </si>
  <si>
    <t>50% FF av tannpleier</t>
  </si>
  <si>
    <t>50% av tannlege</t>
  </si>
  <si>
    <t>Tannhelsesekretær 100%</t>
  </si>
  <si>
    <t>Kroner</t>
  </si>
  <si>
    <t>Tannhelsesekretærårsverk</t>
  </si>
  <si>
    <t>Populasjon</t>
  </si>
  <si>
    <t>DMFT=3-4*</t>
  </si>
  <si>
    <t>36 og 46 buccalt</t>
  </si>
  <si>
    <t xml:space="preserve">14, 24, 15, 25, 35 og 45 okklusalt </t>
  </si>
  <si>
    <t>approksimalkaries</t>
  </si>
  <si>
    <t>16 og 26 mesialt</t>
  </si>
  <si>
    <t>36 og 46 mesialt</t>
  </si>
  <si>
    <t>36 og 46 distalt</t>
  </si>
  <si>
    <t>Gjennomsnitt per 18-åring</t>
  </si>
  <si>
    <t>Antall DFS (karierte og fylte flater)</t>
  </si>
  <si>
    <t>Antall flater  FF (fissur-forseglet)</t>
  </si>
  <si>
    <t>Mejare 2004, 19-åringer:</t>
  </si>
  <si>
    <t>Norge 2005, 18-åringer</t>
  </si>
  <si>
    <t>DFT som andel av DFS</t>
  </si>
  <si>
    <t>DFS/DFT</t>
  </si>
  <si>
    <r>
      <t xml:space="preserve">Kostnadsberegning av fissurforsegling (FF) av </t>
    </r>
    <r>
      <rPr>
        <b/>
        <u/>
        <sz val="16"/>
        <color theme="1"/>
        <rFont val="Calibri"/>
        <family val="2"/>
        <scheme val="minor"/>
      </rPr>
      <t>ett årskull</t>
    </r>
    <r>
      <rPr>
        <b/>
        <sz val="16"/>
        <color theme="1"/>
        <rFont val="Calibri"/>
        <family val="2"/>
        <scheme val="minor"/>
      </rPr>
      <t xml:space="preserve"> 6-åringer i 2019 til de er 18 år i 2031.</t>
    </r>
  </si>
  <si>
    <t>b) Totalt antall 18-åringer og antall 18-åringer som er undersøkt er det samme i 2031 som i 2017</t>
  </si>
  <si>
    <t xml:space="preserve">Forutsetninger i analysen, se også dokumentet "Kostnadsanalyse av fissurforsegling":  </t>
  </si>
  <si>
    <r>
      <t xml:space="preserve">c) Kariessituasjonen blant 18-åringer i 2031 er fremskrevet, se </t>
    </r>
    <r>
      <rPr>
        <sz val="12"/>
        <color theme="1"/>
        <rFont val="Calibri"/>
        <family val="2"/>
      </rPr>
      <t>«</t>
    </r>
    <r>
      <rPr>
        <sz val="12"/>
        <color theme="1"/>
        <rFont val="Calibri"/>
        <family val="2"/>
        <scheme val="minor"/>
      </rPr>
      <t>Kostnadsanalyse av fissurforsegling</t>
    </r>
    <r>
      <rPr>
        <sz val="12"/>
        <color theme="1"/>
        <rFont val="Calibri"/>
        <family val="2"/>
      </rPr>
      <t>»</t>
    </r>
  </si>
  <si>
    <r>
      <t xml:space="preserve">Kostnadene tilsvarer </t>
    </r>
    <r>
      <rPr>
        <b/>
        <u/>
        <sz val="14"/>
        <color theme="1"/>
        <rFont val="Calibri"/>
        <family val="2"/>
        <scheme val="minor"/>
      </rPr>
      <t>årlige</t>
    </r>
    <r>
      <rPr>
        <b/>
        <sz val="14"/>
        <color theme="1"/>
        <rFont val="Calibri"/>
        <family val="2"/>
        <scheme val="minor"/>
      </rPr>
      <t xml:space="preserve"> kostnader ved FF av </t>
    </r>
    <r>
      <rPr>
        <b/>
        <u/>
        <sz val="14"/>
        <color theme="1"/>
        <rFont val="Calibri"/>
        <family val="2"/>
        <scheme val="minor"/>
      </rPr>
      <t>alle årskull</t>
    </r>
    <r>
      <rPr>
        <b/>
        <sz val="14"/>
        <color theme="1"/>
        <rFont val="Calibri"/>
        <family val="2"/>
        <scheme val="minor"/>
      </rPr>
      <t xml:space="preserve"> 6-18 år når </t>
    </r>
    <r>
      <rPr>
        <b/>
        <sz val="14"/>
        <color theme="1"/>
        <rFont val="Calibri"/>
        <family val="2"/>
      </rPr>
      <t>«</t>
    </r>
    <r>
      <rPr>
        <b/>
        <sz val="14"/>
        <color theme="1"/>
        <rFont val="Calibri"/>
        <family val="2"/>
        <scheme val="minor"/>
      </rPr>
      <t>ny praksis</t>
    </r>
    <r>
      <rPr>
        <b/>
        <sz val="14"/>
        <color theme="1"/>
        <rFont val="Calibri"/>
        <family val="2"/>
      </rPr>
      <t>»</t>
    </r>
    <r>
      <rPr>
        <b/>
        <sz val="14"/>
        <color theme="1"/>
        <rFont val="Calibri"/>
        <family val="2"/>
        <scheme val="minor"/>
      </rPr>
      <t xml:space="preserve"> er innfaset.  </t>
    </r>
  </si>
  <si>
    <t>1.molar okklusalt</t>
  </si>
  <si>
    <t>2.molar okklusalt</t>
  </si>
  <si>
    <t>Approksimalflater på incisivene i o.kj.</t>
  </si>
  <si>
    <t>*DF&gt;0: manifest karies eller fylling</t>
  </si>
  <si>
    <t>* DFS: flater med manifest karies eller fylling. DFT: tenner med manifest karies eller fylling</t>
  </si>
  <si>
    <r>
      <t>Beregning av den relative andelen flater med okklusalkarieserfaring av DF</t>
    </r>
    <r>
      <rPr>
        <b/>
        <u/>
        <sz val="16"/>
        <color theme="1"/>
        <rFont val="Calibri"/>
        <family val="2"/>
        <scheme val="minor"/>
      </rPr>
      <t>S</t>
    </r>
    <r>
      <rPr>
        <b/>
        <sz val="16"/>
        <color theme="1"/>
        <rFont val="Calibri"/>
        <family val="2"/>
        <scheme val="minor"/>
      </rPr>
      <t>* og av DF</t>
    </r>
    <r>
      <rPr>
        <b/>
        <u/>
        <sz val="16"/>
        <color theme="1"/>
        <rFont val="Calibri"/>
        <family val="2"/>
        <scheme val="minor"/>
      </rPr>
      <t>T</t>
    </r>
    <r>
      <rPr>
        <b/>
        <sz val="16"/>
        <color theme="1"/>
        <rFont val="Calibri"/>
        <family val="2"/>
        <scheme val="minor"/>
      </rPr>
      <t>*</t>
    </r>
  </si>
  <si>
    <t>Andel av alle flater med en andel DF&gt;0</t>
  </si>
  <si>
    <t>Tabell 2: Ulike data fra forskning og offentlig statistikk - og beregning den relative andelen okklusalkaries i 2031</t>
  </si>
  <si>
    <t>Gjennom-snittlig DFT</t>
  </si>
  <si>
    <t>Gjennom-snittlig DFS</t>
  </si>
  <si>
    <t>Gjennom-snittlig DFS-o</t>
  </si>
  <si>
    <t>Gjennom-snittlig DFS-a</t>
  </si>
  <si>
    <t>Andel med DFS-a=0</t>
  </si>
  <si>
    <t>Gjennomsnittlig DFS- initial</t>
  </si>
  <si>
    <t>Nørrisgaard, 18-åringer</t>
  </si>
  <si>
    <t>Sverige 2016, 19-åringer. Socialstyrelsen.se</t>
  </si>
  <si>
    <t>Danmark 2016, 18-åringer. SST.dk</t>
  </si>
  <si>
    <t>Danmark 2017, 18-åringer</t>
  </si>
  <si>
    <t>Norge 2017,18-åringer</t>
  </si>
  <si>
    <t>Tidskostnader</t>
  </si>
  <si>
    <t>Tidsgevinster</t>
  </si>
  <si>
    <t>Tannhelsesekretær spart tid ved revisjon av fyllinger</t>
  </si>
  <si>
    <t>Tannleger spart tid ved revisjon av fyllinger</t>
  </si>
  <si>
    <t>Tannpleiere tid ved reparasjon/revisjon av FF</t>
  </si>
  <si>
    <t xml:space="preserve">Tannleger tid ved reparasjon/revisjon av FF </t>
  </si>
  <si>
    <t xml:space="preserve">Tannhelsesekretær tid ved reparasjon/revisjonav FF </t>
  </si>
  <si>
    <t>Totalt tidsbruk</t>
  </si>
  <si>
    <t>Totale tidsgevinster</t>
  </si>
  <si>
    <t>FF reduserer antall okklusalflater med karies/fylling med 70% - antall flater karies forebygget:</t>
  </si>
  <si>
    <t>Årsverk tannhelse-sekretærer</t>
  </si>
  <si>
    <t>År</t>
  </si>
  <si>
    <t>Kommentarer</t>
  </si>
  <si>
    <t>Kostnadsberegning av fissurforsegling - Samlet resultat etter full innfasing, dv.s i 2031</t>
  </si>
  <si>
    <t>DMFT-ved 18 år som kriterium for hvem som tilhører gruppen med moderat eller høy kariesrisiko.</t>
  </si>
  <si>
    <t>Gjennomsnittlig tidsbruk for 1 okklusalfylling.</t>
  </si>
  <si>
    <t>Gjennomsnittlig tidsbruk ved fissurforsegling av 1 okklusalflate.</t>
  </si>
  <si>
    <t>Tid til FF</t>
  </si>
  <si>
    <t>Tid fylling</t>
  </si>
  <si>
    <t>7 min</t>
  </si>
  <si>
    <t>35 min</t>
  </si>
  <si>
    <t>10 min</t>
  </si>
  <si>
    <t>25 min</t>
  </si>
  <si>
    <t>Tabell 1: Forslag til innfasing for fylker som har lite omfang av fissurforsegling i dag</t>
  </si>
  <si>
    <t>Minus 15% som FF i dag. Gjenstående antall:</t>
  </si>
  <si>
    <t>Antall barn som får FF (i gj.sn. 30% ):</t>
  </si>
  <si>
    <t xml:space="preserve">Ett årskull - antall: </t>
  </si>
  <si>
    <t>Tabell 2: Beregning av antall molarer som får FF første året (2019)</t>
  </si>
  <si>
    <t>Tannpleiere årsverk</t>
  </si>
  <si>
    <t>Tannlegeårsverk</t>
  </si>
  <si>
    <t>Per porsjon.               Full pris</t>
  </si>
  <si>
    <t>Per porsjon. Rabatt (ThR)</t>
  </si>
  <si>
    <t xml:space="preserve">Økte kostnader per 10 000 barn 6-18 år </t>
  </si>
  <si>
    <t>Etter andre året øker gevinsten av FF og kostnadene reduseres gradvis</t>
  </si>
  <si>
    <t xml:space="preserve">Tid per FF er i gjennomsnitt 7-10 min: </t>
  </si>
  <si>
    <t>minus 20%</t>
  </si>
  <si>
    <t>Pluss 20%</t>
  </si>
  <si>
    <t xml:space="preserve">*Iberegnet noe redusert antall fyllinger på barn 7 og 13 år pga FF året før da de var 6 og 12 år.  </t>
  </si>
  <si>
    <t>*Det minste fylket har 11 000 barn 6-18 år. Det største har 100 000 barn 6-18 år</t>
  </si>
  <si>
    <t xml:space="preserve">Økte kostnader per 10 000 barn 6-18 år*  </t>
  </si>
  <si>
    <t xml:space="preserve">Økte materialkostnader (35 kr per flate) </t>
  </si>
  <si>
    <t>*Tallene sier noe om kostnader på fylkesnivå. Minste fylke har 11 000 og største fylke 100 000 barn 0-18 år</t>
  </si>
  <si>
    <t xml:space="preserve">Økte kostnader per 100 000 barn 6-18 år </t>
  </si>
  <si>
    <t>Antall barn 6-18 år hele landet per 10 000 barn og per 100 000 barn (hhv 2. og 3. kolonne):</t>
  </si>
  <si>
    <t>Tabell 3  Økte budsjettkostnader (materialer) første året (2019) - hele landet</t>
  </si>
  <si>
    <t>Tabell 4  Fissurforsegling. Pris pr flate (porsjon 0,08ml)</t>
  </si>
  <si>
    <t>Tabell 5 Økte budsjettkostnader (materialer) andre året (2020)</t>
  </si>
  <si>
    <t>Tabell 6 Økte tidskostnader første året (2019) - hele landet</t>
  </si>
  <si>
    <t>Tabell 1 Beregning ved fire alternativer</t>
  </si>
  <si>
    <t>Tabell 2 Resultater av beregningen ved de fire alternativene</t>
  </si>
  <si>
    <t>Tabell 1 Totalt antall 18-åringer</t>
  </si>
  <si>
    <t>Totalt antall i årskullet</t>
  </si>
  <si>
    <t xml:space="preserve">Antall undersøkt/behandlet </t>
  </si>
  <si>
    <t>Tabell 3 Antall DFS-o i populasjonen og antall DFS-o forebygget (DFS-o er oklusalfleter med karieserfaring)</t>
  </si>
  <si>
    <r>
      <t xml:space="preserve">Tabell 5 Beregning av antall barn i populasjonen </t>
    </r>
    <r>
      <rPr>
        <b/>
        <u/>
        <sz val="11"/>
        <rFont val="Calibri"/>
        <family val="2"/>
        <scheme val="minor"/>
      </rPr>
      <t>reelt får</t>
    </r>
    <r>
      <rPr>
        <b/>
        <sz val="11"/>
        <rFont val="Calibri"/>
        <family val="2"/>
        <scheme val="minor"/>
      </rPr>
      <t xml:space="preserve"> FF</t>
    </r>
  </si>
  <si>
    <t xml:space="preserve">Tabell 6 Beregning av tidsbruk til FF og fylingsterapi ved dette alternativet </t>
  </si>
  <si>
    <t xml:space="preserve">Tabell 7 Beregning av tidskostnader ved dette alternativet </t>
  </si>
  <si>
    <t>Tabell 8 Beregning av tidsgevinster ved dette alternativet</t>
  </si>
  <si>
    <t xml:space="preserve">Tabell 8 Beregning av netto tidskostnader ved dette alternativet </t>
  </si>
  <si>
    <t>*Det forutsettes at omfanget av FF i dag er 1/3 av det som anbefales ("ny praksis")</t>
  </si>
  <si>
    <t>Antall i hver alders-gruppe</t>
  </si>
  <si>
    <t>Antall underskt/ behandlet</t>
  </si>
  <si>
    <t>Andel % undersøkt/ behandlet (prosent)</t>
  </si>
  <si>
    <t>Antall med DMFT=0</t>
  </si>
  <si>
    <t>Andel % med DMFT=0</t>
  </si>
  <si>
    <t xml:space="preserve">Antall med DMFT=1-4 </t>
  </si>
  <si>
    <t>Andel % med DMFT=1-4</t>
  </si>
  <si>
    <t>Antall med DMFT=5-9</t>
  </si>
  <si>
    <t>Andel % med DMFT=5-9</t>
  </si>
  <si>
    <t>Antall med DMFT&gt;9</t>
  </si>
  <si>
    <t>Andel % med DMFT&gt;9</t>
  </si>
  <si>
    <t>Antall med DMFT&gt;4</t>
  </si>
  <si>
    <t>Andel % med DMFT&gt;4</t>
  </si>
  <si>
    <t>Antall  uten ny karies-erfaring DT=0</t>
  </si>
  <si>
    <t>Andel % med DT=0</t>
  </si>
  <si>
    <t>Gj.sn DMFT</t>
  </si>
  <si>
    <t>5 år</t>
  </si>
  <si>
    <t>EAFK Landet</t>
  </si>
  <si>
    <t>12 år</t>
  </si>
  <si>
    <t>18 år</t>
  </si>
  <si>
    <t>DMFT=1</t>
  </si>
  <si>
    <t>DMFT&gt;1</t>
  </si>
  <si>
    <t>DMFT&gt;4</t>
  </si>
  <si>
    <t>DMFT&gt;2</t>
  </si>
  <si>
    <t>DMFT&gt;3</t>
  </si>
  <si>
    <t>DMFT=1-4</t>
  </si>
  <si>
    <t>DMFT=1,2,3 el 4</t>
  </si>
  <si>
    <t>DMFT&gt;0</t>
  </si>
  <si>
    <r>
      <t xml:space="preserve">En del barn i årskullene </t>
    </r>
    <r>
      <rPr>
        <sz val="11"/>
        <color rgb="FFC00000"/>
        <rFont val="Calibri"/>
        <family val="2"/>
        <scheme val="minor"/>
      </rPr>
      <t>7, 8, 13, 14</t>
    </r>
    <r>
      <rPr>
        <sz val="11"/>
        <color theme="1"/>
        <rFont val="Calibri"/>
        <family val="2"/>
        <scheme val="minor"/>
      </rPr>
      <t xml:space="preserve"> år fikk FF i 2019 og vil ikke ha behov i 2020.</t>
    </r>
  </si>
  <si>
    <t xml:space="preserve">6, 7, 8, 9, 10, 11, 12, 13, 14, 15, 16, 17, 18 år </t>
  </si>
  <si>
    <r>
      <t xml:space="preserve">Flere barn i alder </t>
    </r>
    <r>
      <rPr>
        <sz val="11"/>
        <color rgb="FFC00000"/>
        <rFont val="Calibri"/>
        <family val="2"/>
        <scheme val="minor"/>
      </rPr>
      <t>7,8,9,13,14,15</t>
    </r>
    <r>
      <rPr>
        <sz val="11"/>
        <color theme="1"/>
        <rFont val="Calibri"/>
        <family val="2"/>
        <scheme val="minor"/>
      </rPr>
      <t xml:space="preserve">  fikk FF i 2019 og/eller i 2020 og vil ikke ha behov i 2021.</t>
    </r>
  </si>
  <si>
    <r>
      <t xml:space="preserve">6, </t>
    </r>
    <r>
      <rPr>
        <sz val="11"/>
        <color rgb="FFC00000"/>
        <rFont val="Calibri"/>
        <family val="2"/>
        <scheme val="minor"/>
      </rPr>
      <t>7, 8, 9,</t>
    </r>
    <r>
      <rPr>
        <sz val="11"/>
        <rFont val="Calibri"/>
        <family val="2"/>
        <scheme val="minor"/>
      </rPr>
      <t xml:space="preserve"> 10, 12, </t>
    </r>
    <r>
      <rPr>
        <sz val="11"/>
        <color rgb="FFC00000"/>
        <rFont val="Calibri"/>
        <family val="2"/>
        <scheme val="minor"/>
      </rPr>
      <t xml:space="preserve">13, 14, 15 og </t>
    </r>
    <r>
      <rPr>
        <sz val="11"/>
        <rFont val="Calibri"/>
        <family val="2"/>
        <scheme val="minor"/>
      </rPr>
      <t>16 år</t>
    </r>
  </si>
  <si>
    <r>
      <t xml:space="preserve">6, </t>
    </r>
    <r>
      <rPr>
        <sz val="11"/>
        <color rgb="FFC00000"/>
        <rFont val="Calibri"/>
        <family val="2"/>
        <scheme val="minor"/>
      </rPr>
      <t>7, 8,</t>
    </r>
    <r>
      <rPr>
        <sz val="11"/>
        <rFont val="Calibri"/>
        <family val="2"/>
        <scheme val="minor"/>
      </rPr>
      <t xml:space="preserve"> 12, </t>
    </r>
    <r>
      <rPr>
        <sz val="11"/>
        <color rgb="FFC00000"/>
        <rFont val="Calibri"/>
        <family val="2"/>
        <scheme val="minor"/>
      </rPr>
      <t>13 og 14</t>
    </r>
    <r>
      <rPr>
        <sz val="11"/>
        <rFont val="Calibri"/>
        <family val="2"/>
        <scheme val="minor"/>
      </rPr>
      <t xml:space="preserve"> år</t>
    </r>
  </si>
  <si>
    <t>6, 7, 12 og 13 år</t>
  </si>
  <si>
    <t>FF av barn i alderen*</t>
  </si>
  <si>
    <t xml:space="preserve">*Hvert år forsegles nyfrembrudte seks- og tolvårsmolarer. Noen 5- og 11-åringer har nyfrembrudte molarer, men de er få og tas ikke med i beregningen </t>
  </si>
  <si>
    <t>4 årskull prioriteres - antall*:</t>
  </si>
  <si>
    <t>Antall molarer fullt frembrudt: 2 pr 6-åring, 3 per 7-åring, 3 pr 12-åring og 4 pr 13-åring. Gjenstående antall som FF:</t>
  </si>
  <si>
    <t>Økning på 20%*</t>
  </si>
  <si>
    <t>20%* økning materialkostnader</t>
  </si>
  <si>
    <r>
      <t xml:space="preserve">Det er kun årskullene på </t>
    </r>
    <r>
      <rPr>
        <sz val="11"/>
        <color rgb="FFC00000"/>
        <rFont val="Calibri"/>
        <family val="2"/>
        <scheme val="minor"/>
      </rPr>
      <t>6 og 18</t>
    </r>
    <r>
      <rPr>
        <sz val="11"/>
        <color theme="1"/>
        <rFont val="Calibri"/>
        <family val="2"/>
        <scheme val="minor"/>
      </rPr>
      <t xml:space="preserve"> år hvor noen ikke har fått FF tidligere </t>
    </r>
  </si>
  <si>
    <t>Minus 10% som ikke møter/ikke er mulig å forsegle. Gjenstående antall barn:</t>
  </si>
  <si>
    <t>Tabell 7a Økte tidskostnader første året (2019) - per 10 000* barn 6-18 år</t>
  </si>
  <si>
    <t>Tabell 7b Økte tidskostnader første året (2019) - per 100 000* barn 6-18 år</t>
  </si>
  <si>
    <t>18-åringer</t>
  </si>
  <si>
    <t xml:space="preserve">Tabell 1 - </t>
  </si>
  <si>
    <t>Tannhelsetilstand og kariesforekomst blant 5-, 12- og 18-åringer i 2017</t>
  </si>
  <si>
    <t>Tabell 2a</t>
  </si>
  <si>
    <t>Tabell 2b</t>
  </si>
  <si>
    <t>Tabell 2c</t>
  </si>
  <si>
    <t>*Fremskriving av tannhelsedata 18-åringer i 2031 forutsatt at "Nåværende praksis" med fissurforsegling fortsetter og andre forhold er uendret</t>
  </si>
  <si>
    <r>
      <t xml:space="preserve">Tabell 3 - </t>
    </r>
    <r>
      <rPr>
        <b/>
        <sz val="11"/>
        <color theme="1"/>
        <rFont val="Calibri"/>
        <family val="2"/>
      </rPr>
      <t>«</t>
    </r>
    <r>
      <rPr>
        <b/>
        <sz val="11"/>
        <color theme="1"/>
        <rFont val="Calibri"/>
        <family val="2"/>
        <scheme val="minor"/>
      </rPr>
      <t>Null-situasjonen i 2031</t>
    </r>
    <r>
      <rPr>
        <b/>
        <sz val="11"/>
        <color theme="1"/>
        <rFont val="Calibri"/>
        <family val="2"/>
      </rPr>
      <t>»</t>
    </r>
    <r>
      <rPr>
        <b/>
        <sz val="11"/>
        <color theme="1"/>
        <rFont val="Calibri"/>
        <family val="2"/>
        <scheme val="minor"/>
      </rPr>
      <t xml:space="preserve"> for 18-årskullet* </t>
    </r>
  </si>
  <si>
    <t>*Antallet er estimert ut fra kunnskap om at molarenes okklusalflater er deførste som får karies/har høyest kariesrisiko</t>
  </si>
  <si>
    <t>18-årskullet i 2031</t>
  </si>
  <si>
    <t>Tabell 2 Antall oklusalflater med DF&gt;0 i 18-åringer molarer i "Null-situasjonen" i 2031</t>
  </si>
  <si>
    <t>Antall flater som må forsegles for å fore-bygge karies i 1 flate</t>
  </si>
  <si>
    <t>Antall DFS-o &gt; 0</t>
  </si>
  <si>
    <t xml:space="preserve">Antall DFS-o &gt; 0: </t>
  </si>
  <si>
    <t xml:space="preserve">Antall okklusalflater med karieserfaring </t>
  </si>
  <si>
    <t xml:space="preserve">Gjennomsnittlig DFS-o: </t>
  </si>
  <si>
    <t xml:space="preserve">Gjennomsnittlig antall okklusalflater med karieserfaring </t>
  </si>
  <si>
    <t>Andel DFS-o &gt; 0:</t>
  </si>
  <si>
    <t xml:space="preserve"> Andel okklusalflater med kariesarfaring</t>
  </si>
  <si>
    <t xml:space="preserve">Tabell 1a Tannhelsedata ved "Nullsituasjonen i 2031" </t>
  </si>
  <si>
    <t xml:space="preserve">Tabell 1b Forekomst av okklusalkaries i molarene blant barn med DMFT&gt;2 og DMFT&gt;4 </t>
  </si>
  <si>
    <t xml:space="preserve">Tabell 3a Gjennomsnittlig antall okklusalflater med karies er 10% lavere (Alt.c) </t>
  </si>
  <si>
    <t>ALTERNATIV B</t>
  </si>
  <si>
    <t>ALTERNATIV C</t>
  </si>
  <si>
    <t>ALTERNATIV D</t>
  </si>
  <si>
    <t>ALTERNATIV E</t>
  </si>
  <si>
    <t xml:space="preserve">Tabell 5a Gruppen DMFT=3-4 er 10% færre og gjennomsnittlig DFS-o er 10% lavere </t>
  </si>
  <si>
    <t xml:space="preserve">Tabell 5b Forekomst av okklusalkaries hvis gruppen DMFT=3-4 er 10% færre og gjennomsnittlig DFS-o er 10% lavere </t>
  </si>
  <si>
    <t xml:space="preserve">Tabell 4b Forekomst av okklusalkaries hvis gjennomsnittlig DFS-o er 10% høyere </t>
  </si>
  <si>
    <t xml:space="preserve">Tabell 4a Gjennomsnittlig antall okklusalflater med karies er 10% høyere </t>
  </si>
  <si>
    <t xml:space="preserve">Tabell 3b Forekomst av okklusalkaries hvis gjennomsnittlig DFS-o er 10% lavere  </t>
  </si>
  <si>
    <t xml:space="preserve">Tabell 2b Forekomst av okklusalkaries hvis gruppen DMFT=3-4 er 10% færre </t>
  </si>
  <si>
    <t xml:space="preserve">Beregning av usikkerhet ved fire alternativer; B, C, D, og E </t>
  </si>
  <si>
    <t>Beregning av gjennomsnittlig antall molarer med okklusalkarieserfaring (DF&gt;0) i de to populasjonene med DMFT&gt;2 og DMFT&gt;4</t>
  </si>
  <si>
    <t xml:space="preserve">Andel av undersøkte - fremskrevet  </t>
  </si>
  <si>
    <t>Gjennomsnittlig tidskostnad per fylling er 25 minutter</t>
  </si>
  <si>
    <t>Gjennomsnittlig tidsbruk per FF er 10 minutter</t>
  </si>
  <si>
    <t>Gjennomsnittlig tidsbruk per FF er 7 minutter</t>
  </si>
  <si>
    <r>
      <t>18-åringer med DMFT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3 </t>
    </r>
  </si>
  <si>
    <r>
      <t>18-åringer med DMFT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5</t>
    </r>
  </si>
  <si>
    <r>
      <t>A – DMFT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3 </t>
    </r>
  </si>
  <si>
    <r>
      <t>B - DMFT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>3</t>
    </r>
  </si>
  <si>
    <r>
      <t>C - DMFT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>5</t>
    </r>
  </si>
  <si>
    <r>
      <t>D - DMFT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>5</t>
    </r>
  </si>
  <si>
    <r>
      <t xml:space="preserve"> 18-åringer med DMFT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3</t>
    </r>
  </si>
  <si>
    <r>
      <t xml:space="preserve"> 18-åringer med DMFT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3 </t>
    </r>
  </si>
  <si>
    <r>
      <t xml:space="preserve"> 18-åringer med DMFT</t>
    </r>
    <r>
      <rPr>
        <u/>
        <sz val="11"/>
        <color theme="1"/>
        <rFont val="Calibri"/>
        <family val="2"/>
        <scheme val="minor"/>
      </rPr>
      <t>&gt;5</t>
    </r>
    <r>
      <rPr>
        <sz val="11"/>
        <color theme="1"/>
        <rFont val="Calibri"/>
        <family val="2"/>
        <scheme val="minor"/>
      </rPr>
      <t xml:space="preserve"> </t>
    </r>
  </si>
  <si>
    <r>
      <t>A - DMFT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3</t>
    </r>
  </si>
  <si>
    <r>
      <t>B - DMFT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3</t>
    </r>
  </si>
  <si>
    <r>
      <t>C - DMFT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5</t>
    </r>
  </si>
  <si>
    <r>
      <t>D - DMFT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5</t>
    </r>
  </si>
  <si>
    <t xml:space="preserve">Tabell 2a - Gruppen DMFT=3-4 er 10% færre </t>
  </si>
  <si>
    <r>
      <t>Alternativ D: FF ved DMFT</t>
    </r>
    <r>
      <rPr>
        <b/>
        <u/>
        <sz val="14"/>
        <color theme="1"/>
        <rFont val="Calibri"/>
        <family val="2"/>
        <scheme val="minor"/>
      </rPr>
      <t>&gt;</t>
    </r>
    <r>
      <rPr>
        <b/>
        <sz val="14"/>
        <color theme="1"/>
        <rFont val="Calibri"/>
        <family val="2"/>
        <scheme val="minor"/>
      </rPr>
      <t>5 - gjennomsnittlig tidsbruk FF=10 min og fylling=35 min</t>
    </r>
  </si>
  <si>
    <r>
      <t>Alternativ C: FF ved DMFT</t>
    </r>
    <r>
      <rPr>
        <b/>
        <u/>
        <sz val="14"/>
        <color theme="1"/>
        <rFont val="Calibri"/>
        <family val="2"/>
        <scheme val="minor"/>
      </rPr>
      <t>&gt;</t>
    </r>
    <r>
      <rPr>
        <b/>
        <sz val="14"/>
        <color theme="1"/>
        <rFont val="Calibri"/>
        <family val="2"/>
        <scheme val="minor"/>
      </rPr>
      <t>5 - gjennomsnittlig tidsbruk FF=7 min og fylling=25 min</t>
    </r>
  </si>
  <si>
    <r>
      <t>Alternativ B: FF ved DMFT</t>
    </r>
    <r>
      <rPr>
        <b/>
        <u/>
        <sz val="14"/>
        <color theme="1"/>
        <rFont val="Calibri"/>
        <family val="2"/>
        <scheme val="minor"/>
      </rPr>
      <t>&gt;</t>
    </r>
    <r>
      <rPr>
        <b/>
        <sz val="14"/>
        <color theme="1"/>
        <rFont val="Calibri"/>
        <family val="2"/>
        <scheme val="minor"/>
      </rPr>
      <t>3 - gjennomsnittlig tidsbruk FF=10 min og fylling=35 min</t>
    </r>
  </si>
  <si>
    <r>
      <t>Alternativ A: FF ved DMFT</t>
    </r>
    <r>
      <rPr>
        <b/>
        <u/>
        <sz val="14"/>
        <color theme="1"/>
        <rFont val="Calibri"/>
        <family val="2"/>
        <scheme val="minor"/>
      </rPr>
      <t>&gt;</t>
    </r>
    <r>
      <rPr>
        <b/>
        <sz val="14"/>
        <color theme="1"/>
        <rFont val="Calibri"/>
        <family val="2"/>
        <scheme val="minor"/>
      </rPr>
      <t>3 - gjennomsnittlig tidsbruk FF=7 min og fylling=25 min</t>
    </r>
  </si>
  <si>
    <t xml:space="preserve">*Antall med DMFT=3-4 er forutsatt å være 50% av antall med DMFT=1-4 og det forutsettes at 2/3 av disse velges ut til å få FF </t>
  </si>
  <si>
    <t>DMFT= 3-4 som ikke velges ut til å få FF</t>
  </si>
  <si>
    <t>DMFT=3-4</t>
  </si>
  <si>
    <t>Andel og antall barn som velges ut til å få FF</t>
  </si>
  <si>
    <r>
      <t xml:space="preserve">Tabell 4 Beregning av antall barn i populasjonen som velges ut til å få </t>
    </r>
    <r>
      <rPr>
        <b/>
        <sz val="11"/>
        <rFont val="Calibri"/>
        <family val="2"/>
        <scheme val="minor"/>
      </rPr>
      <t>FF</t>
    </r>
  </si>
  <si>
    <t>1/3 av barn med DMFT=3-4 som 18-åringer</t>
  </si>
  <si>
    <t>2/3 av barn med DMFT=3-4 som 18-åringer</t>
  </si>
  <si>
    <r>
      <t xml:space="preserve">Barn som </t>
    </r>
    <r>
      <rPr>
        <b/>
        <u/>
        <sz val="11"/>
        <color theme="1"/>
        <rFont val="Calibri"/>
        <family val="2"/>
        <scheme val="minor"/>
      </rPr>
      <t>ikke</t>
    </r>
    <r>
      <rPr>
        <b/>
        <sz val="11"/>
        <color theme="1"/>
        <rFont val="Calibri"/>
        <family val="2"/>
        <scheme val="minor"/>
      </rPr>
      <t xml:space="preserve"> velges ut til å få FF </t>
    </r>
  </si>
  <si>
    <r>
      <t>Antall okklusalflater med karies eller fylling hos barn med DMFT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3</t>
    </r>
  </si>
  <si>
    <r>
      <t>Antall flater med karies forebygget per barn med DMFT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3</t>
    </r>
  </si>
  <si>
    <r>
      <t>Antall flater med karies forebygget per barn med DMFT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>5</t>
    </r>
  </si>
  <si>
    <r>
      <t>Antall okklusalflater med karies eller fylling hos barn med DMFT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5</t>
    </r>
  </si>
  <si>
    <t>Antall DFS-okklusalt &gt; 0</t>
  </si>
  <si>
    <t>DFS-okklusalt (DFS-o):</t>
  </si>
  <si>
    <t>Kariøse og fylte okklusalflater</t>
  </si>
  <si>
    <t>Tabell 8 Økte tidskostnader det andre året hele landet</t>
  </si>
  <si>
    <t>Minste fylker</t>
  </si>
  <si>
    <t>Største fylker</t>
  </si>
  <si>
    <t xml:space="preserve">Tannhelsesekretær </t>
  </si>
  <si>
    <t>Minus 20%</t>
  </si>
  <si>
    <t>Pluss 20 %</t>
  </si>
  <si>
    <t>Økte materialkostnader</t>
  </si>
  <si>
    <t xml:space="preserve">Årsverk tannhelsesekretærer </t>
  </si>
  <si>
    <t>Tabell 7c Personell behov i små og store fylke; 10 000  og 100 000 barn 6-18 år</t>
  </si>
  <si>
    <t>Det er gjort en beregning ved 4 alternativer, hver med 3 variabler (se ark 3, 4, 5 og 6):</t>
  </si>
  <si>
    <t>Beregning av budsjettkostnader (økte materialutgifter) ved fissurforsegling - hele landet</t>
  </si>
  <si>
    <t>Flere fylker vil ha et oppsamlet behov for FF i alle aldersgrupper. Derfor foreslås en innfasing.</t>
  </si>
  <si>
    <t>Usikkerhet</t>
  </si>
  <si>
    <t>Healoseal: Syre kommer i tillegg. Har regnet 0,1 g pr porsjon. Gjennomsnittspris inkl. syre er kroner:</t>
  </si>
  <si>
    <t>Totalt antall unge 18 år</t>
  </si>
  <si>
    <t>Grønn skrift: verdiene er beregnet</t>
  </si>
  <si>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Null-situasjonen</t>
    </r>
    <r>
      <rPr>
        <sz val="11"/>
        <color theme="1"/>
        <rFont val="Calibri"/>
        <family val="2"/>
      </rPr>
      <t>»</t>
    </r>
    <r>
      <rPr>
        <sz val="11"/>
        <color theme="1"/>
        <rFont val="Calibri"/>
        <family val="2"/>
        <scheme val="minor"/>
      </rPr>
      <t xml:space="preserve"> 2031*, 18-åringer</t>
    </r>
  </si>
  <si>
    <t>*Tannhelsetilstanden for 18-åringer fremskrevet på bakgrunn av tannhelseutviklingen fra 2005-2017, og forutsatt at praksis er uendret, se "Kostnadsanalyse av fissurforsegling"</t>
  </si>
  <si>
    <t xml:space="preserve">5% møter ikke/takker nei til tilbudet  </t>
  </si>
  <si>
    <t>Antall barn og antall okklusalflater som fissurforsegeles</t>
  </si>
  <si>
    <t>N</t>
  </si>
  <si>
    <t>%</t>
  </si>
  <si>
    <t>Antall molarer med DFS-okklusalt</t>
  </si>
  <si>
    <t>Gjennomsnittlig DFS-okklusalt per person</t>
  </si>
  <si>
    <t>% av molarenes okklusalflater med DF&gt;0</t>
  </si>
  <si>
    <t>Gjennom-snittlig DFS-okklusalt*</t>
  </si>
  <si>
    <t>DMFT= 3-4 som velges ut til å få FF**</t>
  </si>
  <si>
    <t xml:space="preserve">**Antall med DMFT=3-4 er forutsatt å være 50% av antall med DMFT=1-4 og det forutsettes at 2/3 av disse velges ut til å få FF </t>
  </si>
  <si>
    <t>34 og 44 okklusalt</t>
  </si>
  <si>
    <t>37 og 47 buccalt</t>
  </si>
  <si>
    <t>17,27,37,47 mesialt</t>
  </si>
  <si>
    <t>16,26 distalt</t>
  </si>
  <si>
    <t>Antall tenner</t>
  </si>
  <si>
    <t xml:space="preserve">Antall flater </t>
  </si>
  <si>
    <t>17,27,37,47 distalt</t>
  </si>
  <si>
    <t>35,45,14,24,34,44 mes og 34,44 dist</t>
  </si>
  <si>
    <t>Inc. i u.kjeven og hjørnetenner</t>
  </si>
  <si>
    <t>16,26,17,27 buccalt</t>
  </si>
  <si>
    <t>36,46,37,47 lingualt</t>
  </si>
  <si>
    <t>Annen glattflatekaries</t>
  </si>
  <si>
    <t>15,25,35,45 buccalt og lungualt</t>
  </si>
  <si>
    <t>14,24,34,44 buccalt og lungualt</t>
  </si>
  <si>
    <t>Inciciver i underkjeven og hjørnetenner buccalt og lingualt</t>
  </si>
  <si>
    <t>12,22 lingualt</t>
  </si>
  <si>
    <t>12,22 buccalt og 11,21 ling og buccalt</t>
  </si>
  <si>
    <t>15,25 mesialt og distalt</t>
  </si>
  <si>
    <t>14,24, 35, 45 distalt</t>
  </si>
  <si>
    <t>17,27 lingualt</t>
  </si>
  <si>
    <t>16,26 lingualt</t>
  </si>
  <si>
    <t>Approksimalkaries</t>
  </si>
  <si>
    <t>Okklusalkaries</t>
  </si>
  <si>
    <t>Sum</t>
  </si>
  <si>
    <t xml:space="preserve">Tabell 1a og 1b er utarbeidet med grunnlag i Nørrisgaard et al 2012 (se pkt 2.1.1  "Kostnadsanalyse av fissurforsegling"). </t>
  </si>
  <si>
    <t>Andel av alle flater inkl FF med DF&gt;0***</t>
  </si>
  <si>
    <t>Flater eksklusive FF-flater</t>
  </si>
  <si>
    <t>Flater inklusive FF-flater</t>
  </si>
  <si>
    <t xml:space="preserve">Tabell 1b: Relative andeler av okklusal- og approksimalkaries, Nørrisgaard 2012 </t>
  </si>
  <si>
    <r>
      <rPr>
        <b/>
        <sz val="11"/>
        <color theme="1"/>
        <rFont val="Calibri"/>
        <family val="2"/>
        <scheme val="minor"/>
      </rPr>
      <t xml:space="preserve">Mejare et al 2004 </t>
    </r>
    <r>
      <rPr>
        <sz val="11"/>
        <color theme="1"/>
        <rFont val="Calibri"/>
        <family val="2"/>
        <scheme val="minor"/>
      </rPr>
      <t>viste at andelen okklusal DFS ved 19 år var</t>
    </r>
    <r>
      <rPr>
        <b/>
        <sz val="11"/>
        <color theme="1"/>
        <rFont val="Calibri"/>
        <family val="2"/>
        <scheme val="minor"/>
      </rPr>
      <t xml:space="preserve"> 62%</t>
    </r>
    <r>
      <rPr>
        <sz val="11"/>
        <color theme="1"/>
        <rFont val="Calibri"/>
        <family val="2"/>
        <scheme val="minor"/>
      </rPr>
      <t xml:space="preserve"> av totalt antall okklusal- og approksimal DFS (karierte og fylte flater)</t>
    </r>
  </si>
  <si>
    <r>
      <t>Andel okklusal DFS av DFT (</t>
    </r>
    <r>
      <rPr>
        <b/>
        <u/>
        <sz val="11"/>
        <color theme="1"/>
        <rFont val="Calibri"/>
        <family val="2"/>
        <scheme val="minor"/>
      </rPr>
      <t xml:space="preserve">flater </t>
    </r>
    <r>
      <rPr>
        <b/>
        <sz val="11"/>
        <color theme="1"/>
        <rFont val="Calibri"/>
        <family val="2"/>
        <scheme val="minor"/>
      </rPr>
      <t xml:space="preserve">med akklusalkarieserfaring som andel av </t>
    </r>
    <r>
      <rPr>
        <b/>
        <u/>
        <sz val="11"/>
        <color theme="1"/>
        <rFont val="Calibri"/>
        <family val="2"/>
        <scheme val="minor"/>
      </rPr>
      <t>tenner</t>
    </r>
    <r>
      <rPr>
        <b/>
        <sz val="11"/>
        <color theme="1"/>
        <rFont val="Calibri"/>
        <family val="2"/>
        <scheme val="minor"/>
      </rPr>
      <t xml:space="preserve"> med karieserfaring):</t>
    </r>
  </si>
  <si>
    <t>DFT(DFS)=0</t>
  </si>
  <si>
    <t xml:space="preserve">Tannhelsetilstand og kariesforekomst blant 5-, 12- og 18-åringer </t>
  </si>
  <si>
    <r>
      <t xml:space="preserve">Kostnadsberegning av fissurforsegling (FF) av </t>
    </r>
    <r>
      <rPr>
        <b/>
        <u/>
        <sz val="16"/>
        <color theme="1"/>
        <rFont val="Calibri"/>
        <family val="2"/>
        <scheme val="minor"/>
      </rPr>
      <t>ett årskull</t>
    </r>
    <r>
      <rPr>
        <b/>
        <sz val="16"/>
        <color theme="1"/>
        <rFont val="Calibri"/>
        <family val="2"/>
        <scheme val="minor"/>
      </rPr>
      <t xml:space="preserve"> 6-åringer i 2019 til de er 18 år i 2031</t>
    </r>
  </si>
  <si>
    <t>Antall</t>
  </si>
  <si>
    <t>Andel av totalt DFS</t>
  </si>
  <si>
    <r>
      <t xml:space="preserve">**Verdiene med </t>
    </r>
    <r>
      <rPr>
        <sz val="11"/>
        <color rgb="FFC00000"/>
        <rFont val="Calibri"/>
        <family val="2"/>
        <scheme val="minor"/>
      </rPr>
      <t>rød skrift</t>
    </r>
    <r>
      <rPr>
        <sz val="11"/>
        <color theme="1"/>
        <rFont val="Calibri"/>
        <family val="2"/>
        <scheme val="minor"/>
      </rPr>
      <t xml:space="preserve"> i kolonne B, "Andel (%) med kareserfaring"</t>
    </r>
    <r>
      <rPr>
        <sz val="11"/>
        <color rgb="FFC0000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er stipulert fra en figur (ikke tabell) i artikkelen, og er derfor noe usikre. </t>
    </r>
  </si>
  <si>
    <t>***Verdiene i kolonne L er beregnet etter en antakelse om at mange (70%) av de fissurforseglete okklusalflatene ville fått karies om de ikke var forseglet</t>
  </si>
  <si>
    <t>Andel (%) flater med karieserfaring**</t>
  </si>
  <si>
    <t xml:space="preserve">Andel (%) flater som er fissurforseglet </t>
  </si>
  <si>
    <t xml:space="preserve">Sum flater okklusalkaries </t>
  </si>
  <si>
    <t xml:space="preserve">Sum annen fissurkaries </t>
  </si>
  <si>
    <t>Det permanente tannsettet</t>
  </si>
  <si>
    <t>Molarer og premolarer</t>
  </si>
  <si>
    <t>Incisiver og hjørnetenner</t>
  </si>
  <si>
    <t>Tabell 1c: Andel okklusalkarieslesjoner i molarene av totalt antall karieslesjoner</t>
  </si>
  <si>
    <t>Okklusalflater i molarene med DF-score</t>
  </si>
  <si>
    <t xml:space="preserve">Tabell 1a: Beregning av relative andeler okklusal-, fissur-, approksimal- og annen type glattflatelesjoner blant 18-åringer </t>
  </si>
  <si>
    <t>Verdien 3,59 stemmer ikke helt med tilsvarende verdi i tabell 2</t>
  </si>
  <si>
    <t xml:space="preserve">DFT er lavere enn DFS fordi noen tenner har flere flater med karies/fylling. </t>
  </si>
  <si>
    <t>Derfor er andelen okklusal DFS av total DFT høyere enn andelen okklusal DFS av total DFS.</t>
  </si>
  <si>
    <t xml:space="preserve">Forslaget i tabell 1 er utarbeidet ut fra to hovedhensyn: 1) En fordeling av personellressurser og materielutgifter over fire år                              og 2) hvert år forsegles nyfrembrudte molarer og molarer på barn som fikk FF ett av de forrige årene. </t>
  </si>
  <si>
    <t>*1 klinisk årsverk: 80% (20% adm, kurs etc) i 44 uker (ferie og fridager trukket fra)</t>
  </si>
  <si>
    <t xml:space="preserve">Tabell 9 RESULTAT: Økte* tidskostnader/-gevinster ved "ny praksis"  </t>
  </si>
  <si>
    <t>Antall flater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</si>
</sst>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\ %"/>
    <numFmt numFmtId="165" formatCode="0.0"/>
    <numFmt numFmtId="166" formatCode="#,##0.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BF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5">
    <xf numFmtId="0" fontId="0" fillId="0" borderId="0" xfId="0"/>
    <xf numFmtId="3" fontId="0" fillId="0" borderId="0" xfId="0" applyNumberFormat="1"/>
    <xf numFmtId="0" fontId="0" fillId="0" borderId="0" xfId="0" applyFont="1" applyAlignment="1">
      <alignment wrapText="1"/>
    </xf>
    <xf numFmtId="0" fontId="4" fillId="0" borderId="0" xfId="0" applyFont="1"/>
    <xf numFmtId="0" fontId="0" fillId="0" borderId="0" xfId="0" applyFont="1"/>
    <xf numFmtId="0" fontId="0" fillId="0" borderId="0" xfId="0" applyFill="1"/>
    <xf numFmtId="0" fontId="0" fillId="0" borderId="0" xfId="0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3" fontId="6" fillId="0" borderId="0" xfId="0" applyNumberFormat="1" applyFont="1" applyFill="1"/>
    <xf numFmtId="0" fontId="0" fillId="0" borderId="0" xfId="0" applyFill="1" applyBorder="1"/>
    <xf numFmtId="0" fontId="7" fillId="0" borderId="0" xfId="0" applyFont="1" applyFill="1" applyBorder="1"/>
    <xf numFmtId="3" fontId="10" fillId="0" borderId="0" xfId="0" applyNumberFormat="1" applyFont="1"/>
    <xf numFmtId="0" fontId="6" fillId="0" borderId="0" xfId="0" applyFont="1" applyFill="1"/>
    <xf numFmtId="0" fontId="0" fillId="0" borderId="0" xfId="0" applyFill="1" applyBorder="1" applyAlignment="1">
      <alignment wrapText="1"/>
    </xf>
    <xf numFmtId="0" fontId="12" fillId="0" borderId="0" xfId="0" applyFont="1" applyFill="1"/>
    <xf numFmtId="0" fontId="9" fillId="0" borderId="0" xfId="0" applyFont="1" applyFill="1"/>
    <xf numFmtId="3" fontId="0" fillId="0" borderId="0" xfId="0" applyNumberFormat="1" applyFont="1" applyBorder="1"/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Font="1" applyFill="1"/>
    <xf numFmtId="3" fontId="0" fillId="0" borderId="0" xfId="0" applyNumberFormat="1" applyFill="1" applyBorder="1"/>
    <xf numFmtId="166" fontId="0" fillId="0" borderId="0" xfId="0" applyNumberFormat="1" applyFill="1" applyBorder="1"/>
    <xf numFmtId="0" fontId="6" fillId="0" borderId="0" xfId="0" applyFont="1" applyFill="1" applyBorder="1"/>
    <xf numFmtId="3" fontId="0" fillId="0" borderId="0" xfId="0" applyNumberForma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5" fontId="7" fillId="0" borderId="0" xfId="0" applyNumberFormat="1" applyFont="1" applyFill="1" applyBorder="1"/>
    <xf numFmtId="3" fontId="7" fillId="0" borderId="0" xfId="0" applyNumberFormat="1" applyFont="1" applyFill="1" applyBorder="1"/>
    <xf numFmtId="165" fontId="0" fillId="0" borderId="0" xfId="0" applyNumberFormat="1" applyFill="1" applyBorder="1" applyProtection="1"/>
    <xf numFmtId="164" fontId="1" fillId="0" borderId="0" xfId="0" applyNumberFormat="1" applyFont="1" applyBorder="1"/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3" fontId="13" fillId="0" borderId="0" xfId="0" applyNumberFormat="1" applyFont="1" applyBorder="1"/>
    <xf numFmtId="0" fontId="8" fillId="0" borderId="0" xfId="0" applyFont="1" applyFill="1" applyAlignment="1">
      <alignment vertical="center"/>
    </xf>
    <xf numFmtId="166" fontId="0" fillId="0" borderId="0" xfId="0" applyNumberFormat="1" applyBorder="1"/>
    <xf numFmtId="165" fontId="0" fillId="0" borderId="0" xfId="0" applyNumberFormat="1"/>
    <xf numFmtId="0" fontId="1" fillId="0" borderId="0" xfId="0" applyFont="1" applyFill="1" applyBorder="1"/>
    <xf numFmtId="0" fontId="0" fillId="3" borderId="1" xfId="0" applyFill="1" applyBorder="1"/>
    <xf numFmtId="3" fontId="0" fillId="3" borderId="1" xfId="0" applyNumberFormat="1" applyFill="1" applyBorder="1"/>
    <xf numFmtId="165" fontId="0" fillId="3" borderId="1" xfId="0" applyNumberFormat="1" applyFill="1" applyBorder="1"/>
    <xf numFmtId="0" fontId="1" fillId="0" borderId="0" xfId="0" applyFont="1"/>
    <xf numFmtId="0" fontId="1" fillId="3" borderId="1" xfId="0" applyFont="1" applyFill="1" applyBorder="1"/>
    <xf numFmtId="3" fontId="1" fillId="0" borderId="0" xfId="0" applyNumberFormat="1" applyFont="1"/>
    <xf numFmtId="0" fontId="14" fillId="0" borderId="0" xfId="0" applyFont="1" applyFill="1" applyBorder="1"/>
    <xf numFmtId="0" fontId="1" fillId="3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5" fillId="0" borderId="0" xfId="0" applyFont="1" applyFill="1" applyBorder="1"/>
    <xf numFmtId="165" fontId="15" fillId="0" borderId="0" xfId="0" applyNumberFormat="1" applyFont="1" applyFill="1" applyBorder="1"/>
    <xf numFmtId="0" fontId="16" fillId="0" borderId="0" xfId="0" applyFont="1" applyFill="1" applyBorder="1"/>
    <xf numFmtId="165" fontId="9" fillId="0" borderId="0" xfId="0" applyNumberFormat="1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0" xfId="0" applyFont="1"/>
    <xf numFmtId="0" fontId="0" fillId="0" borderId="6" xfId="0" applyBorder="1"/>
    <xf numFmtId="0" fontId="5" fillId="0" borderId="0" xfId="0" applyFont="1"/>
    <xf numFmtId="0" fontId="1" fillId="0" borderId="0" xfId="0" applyFont="1" applyFill="1"/>
    <xf numFmtId="0" fontId="0" fillId="3" borderId="1" xfId="0" applyFont="1" applyFill="1" applyBorder="1" applyAlignment="1">
      <alignment wrapText="1"/>
    </xf>
    <xf numFmtId="3" fontId="10" fillId="3" borderId="1" xfId="0" applyNumberFormat="1" applyFont="1" applyFill="1" applyBorder="1"/>
    <xf numFmtId="164" fontId="0" fillId="3" borderId="1" xfId="0" applyNumberFormat="1" applyFont="1" applyFill="1" applyBorder="1"/>
    <xf numFmtId="3" fontId="0" fillId="3" borderId="1" xfId="0" applyNumberFormat="1" applyFont="1" applyFill="1" applyBorder="1"/>
    <xf numFmtId="0" fontId="0" fillId="3" borderId="1" xfId="0" applyFont="1" applyFill="1" applyBorder="1"/>
    <xf numFmtId="3" fontId="0" fillId="3" borderId="1" xfId="0" applyNumberFormat="1" applyFont="1" applyFill="1" applyBorder="1" applyProtection="1"/>
    <xf numFmtId="165" fontId="0" fillId="3" borderId="1" xfId="0" applyNumberFormat="1" applyFont="1" applyFill="1" applyBorder="1"/>
    <xf numFmtId="3" fontId="0" fillId="3" borderId="1" xfId="0" applyNumberFormat="1" applyFont="1" applyFill="1" applyBorder="1" applyAlignment="1">
      <alignment horizontal="center"/>
    </xf>
    <xf numFmtId="165" fontId="0" fillId="3" borderId="2" xfId="0" applyNumberFormat="1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65" fontId="0" fillId="0" borderId="0" xfId="0" applyNumberFormat="1" applyAlignment="1"/>
    <xf numFmtId="0" fontId="0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165" fontId="0" fillId="0" borderId="0" xfId="0" applyNumberFormat="1" applyFill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0" fillId="0" borderId="1" xfId="0" applyNumberFormat="1" applyFont="1" applyBorder="1"/>
    <xf numFmtId="3" fontId="0" fillId="0" borderId="1" xfId="0" applyNumberFormat="1" applyFont="1" applyBorder="1"/>
    <xf numFmtId="3" fontId="0" fillId="0" borderId="1" xfId="0" applyNumberFormat="1" applyFont="1" applyFill="1" applyBorder="1" applyProtection="1"/>
    <xf numFmtId="164" fontId="0" fillId="0" borderId="1" xfId="0" applyNumberFormat="1" applyFont="1" applyFill="1" applyBorder="1"/>
    <xf numFmtId="165" fontId="0" fillId="0" borderId="1" xfId="0" applyNumberFormat="1" applyFont="1" applyFill="1" applyBorder="1"/>
    <xf numFmtId="3" fontId="0" fillId="0" borderId="1" xfId="0" applyNumberFormat="1" applyFont="1" applyFill="1" applyBorder="1"/>
    <xf numFmtId="165" fontId="0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Fill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7" borderId="0" xfId="0" applyFont="1" applyFill="1" applyAlignment="1">
      <alignment vertical="center"/>
    </xf>
    <xf numFmtId="0" fontId="12" fillId="7" borderId="0" xfId="0" applyFont="1" applyFill="1"/>
    <xf numFmtId="0" fontId="0" fillId="7" borderId="0" xfId="0" applyFill="1"/>
    <xf numFmtId="3" fontId="6" fillId="5" borderId="1" xfId="0" applyNumberFormat="1" applyFont="1" applyFill="1" applyBorder="1" applyAlignment="1">
      <alignment horizontal="center" wrapText="1"/>
    </xf>
    <xf numFmtId="3" fontId="1" fillId="5" borderId="1" xfId="0" applyNumberFormat="1" applyFont="1" applyFill="1" applyBorder="1" applyAlignment="1">
      <alignment horizontal="center"/>
    </xf>
    <xf numFmtId="0" fontId="1" fillId="5" borderId="2" xfId="0" applyFont="1" applyFill="1" applyBorder="1"/>
    <xf numFmtId="165" fontId="1" fillId="5" borderId="4" xfId="0" applyNumberFormat="1" applyFont="1" applyFill="1" applyBorder="1"/>
    <xf numFmtId="0" fontId="1" fillId="3" borderId="2" xfId="0" applyFont="1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1" xfId="0" applyFill="1" applyBorder="1" applyProtection="1"/>
    <xf numFmtId="0" fontId="0" fillId="3" borderId="2" xfId="0" applyFill="1" applyBorder="1"/>
    <xf numFmtId="0" fontId="0" fillId="3" borderId="1" xfId="0" applyFill="1" applyBorder="1" applyAlignment="1">
      <alignment wrapText="1"/>
    </xf>
    <xf numFmtId="0" fontId="1" fillId="4" borderId="2" xfId="0" applyFont="1" applyFill="1" applyBorder="1"/>
    <xf numFmtId="0" fontId="0" fillId="4" borderId="7" xfId="0" applyFill="1" applyBorder="1"/>
    <xf numFmtId="0" fontId="0" fillId="4" borderId="4" xfId="0" applyFill="1" applyBorder="1"/>
    <xf numFmtId="0" fontId="1" fillId="4" borderId="1" xfId="0" applyFont="1" applyFill="1" applyBorder="1" applyAlignment="1" applyProtection="1">
      <alignment wrapText="1"/>
    </xf>
    <xf numFmtId="0" fontId="0" fillId="4" borderId="2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1" fillId="4" borderId="1" xfId="0" applyFont="1" applyFill="1" applyBorder="1" applyProtection="1"/>
    <xf numFmtId="9" fontId="0" fillId="0" borderId="0" xfId="0" applyNumberFormat="1"/>
    <xf numFmtId="0" fontId="0" fillId="3" borderId="8" xfId="0" applyFill="1" applyBorder="1"/>
    <xf numFmtId="9" fontId="1" fillId="4" borderId="1" xfId="0" applyNumberFormat="1" applyFont="1" applyFill="1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9" fontId="21" fillId="0" borderId="1" xfId="0" applyNumberFormat="1" applyFont="1" applyBorder="1" applyAlignment="1">
      <alignment horizontal="center"/>
    </xf>
    <xf numFmtId="0" fontId="5" fillId="0" borderId="0" xfId="0" applyFont="1" applyFill="1"/>
    <xf numFmtId="165" fontId="1" fillId="0" borderId="0" xfId="0" applyNumberFormat="1" applyFont="1" applyFill="1" applyBorder="1"/>
    <xf numFmtId="0" fontId="22" fillId="0" borderId="0" xfId="0" applyFont="1" applyFill="1"/>
    <xf numFmtId="0" fontId="5" fillId="7" borderId="0" xfId="0" applyFont="1" applyFill="1"/>
    <xf numFmtId="0" fontId="13" fillId="0" borderId="0" xfId="0" applyFont="1"/>
    <xf numFmtId="0" fontId="23" fillId="0" borderId="0" xfId="0" applyFont="1"/>
    <xf numFmtId="165" fontId="27" fillId="0" borderId="1" xfId="0" applyNumberFormat="1" applyFont="1" applyBorder="1" applyAlignment="1">
      <alignment horizontal="center"/>
    </xf>
    <xf numFmtId="9" fontId="27" fillId="0" borderId="1" xfId="0" applyNumberFormat="1" applyFont="1" applyBorder="1" applyAlignment="1">
      <alignment horizontal="center"/>
    </xf>
    <xf numFmtId="9" fontId="27" fillId="3" borderId="1" xfId="0" applyNumberFormat="1" applyFont="1" applyFill="1" applyBorder="1" applyAlignment="1">
      <alignment horizontal="center"/>
    </xf>
    <xf numFmtId="165" fontId="27" fillId="3" borderId="1" xfId="0" applyNumberFormat="1" applyFont="1" applyFill="1" applyBorder="1" applyAlignment="1">
      <alignment horizontal="center"/>
    </xf>
    <xf numFmtId="0" fontId="28" fillId="0" borderId="6" xfId="0" applyFont="1" applyFill="1" applyBorder="1"/>
    <xf numFmtId="0" fontId="1" fillId="9" borderId="1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3" fontId="1" fillId="10" borderId="1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wrapText="1"/>
    </xf>
    <xf numFmtId="0" fontId="1" fillId="11" borderId="1" xfId="0" applyFont="1" applyFill="1" applyBorder="1" applyAlignment="1">
      <alignment wrapText="1"/>
    </xf>
    <xf numFmtId="3" fontId="1" fillId="11" borderId="1" xfId="0" applyNumberFormat="1" applyFont="1" applyFill="1" applyBorder="1" applyAlignment="1">
      <alignment horizontal="center" wrapText="1"/>
    </xf>
    <xf numFmtId="3" fontId="0" fillId="8" borderId="1" xfId="0" applyNumberFormat="1" applyFill="1" applyBorder="1" applyAlignment="1">
      <alignment wrapText="1"/>
    </xf>
    <xf numFmtId="3" fontId="1" fillId="4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wrapText="1"/>
    </xf>
    <xf numFmtId="3" fontId="6" fillId="3" borderId="1" xfId="0" applyNumberFormat="1" applyFont="1" applyFill="1" applyBorder="1"/>
    <xf numFmtId="0" fontId="1" fillId="7" borderId="1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3" borderId="1" xfId="0" applyNumberFormat="1" applyFont="1" applyFill="1" applyBorder="1"/>
    <xf numFmtId="0" fontId="0" fillId="0" borderId="1" xfId="0" applyFont="1" applyBorder="1" applyAlignment="1">
      <alignment vertical="center" wrapText="1"/>
    </xf>
    <xf numFmtId="3" fontId="0" fillId="0" borderId="0" xfId="0" applyNumberFormat="1" applyFont="1" applyFill="1"/>
    <xf numFmtId="0" fontId="0" fillId="0" borderId="0" xfId="0" applyFont="1" applyFill="1" applyBorder="1"/>
    <xf numFmtId="3" fontId="0" fillId="0" borderId="0" xfId="0" applyNumberFormat="1" applyFont="1" applyFill="1" applyBorder="1"/>
    <xf numFmtId="3" fontId="0" fillId="5" borderId="1" xfId="0" applyNumberFormat="1" applyFont="1" applyFill="1" applyBorder="1"/>
    <xf numFmtId="165" fontId="0" fillId="0" borderId="0" xfId="0" applyNumberFormat="1" applyFont="1" applyFill="1" applyBorder="1"/>
    <xf numFmtId="3" fontId="1" fillId="0" borderId="0" xfId="0" applyNumberFormat="1" applyFont="1" applyFill="1" applyBorder="1"/>
    <xf numFmtId="3" fontId="0" fillId="3" borderId="2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wrapText="1"/>
    </xf>
    <xf numFmtId="0" fontId="9" fillId="0" borderId="3" xfId="0" applyFont="1" applyFill="1" applyBorder="1"/>
    <xf numFmtId="1" fontId="0" fillId="3" borderId="1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13" fillId="0" borderId="8" xfId="0" applyFont="1" applyFill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3" fontId="0" fillId="0" borderId="6" xfId="0" applyNumberFormat="1" applyFont="1" applyFill="1" applyBorder="1" applyAlignment="1">
      <alignment horizontal="center"/>
    </xf>
    <xf numFmtId="0" fontId="13" fillId="0" borderId="6" xfId="0" applyFont="1" applyFill="1" applyBorder="1"/>
    <xf numFmtId="166" fontId="0" fillId="0" borderId="6" xfId="0" applyNumberFormat="1" applyFont="1" applyFill="1" applyBorder="1"/>
    <xf numFmtId="0" fontId="0" fillId="7" borderId="1" xfId="0" applyFont="1" applyFill="1" applyBorder="1"/>
    <xf numFmtId="3" fontId="1" fillId="7" borderId="1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wrapText="1"/>
    </xf>
    <xf numFmtId="4" fontId="0" fillId="0" borderId="0" xfId="0" applyNumberFormat="1" applyFont="1" applyFill="1" applyAlignment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0" borderId="6" xfId="0" applyFill="1" applyBorder="1"/>
    <xf numFmtId="165" fontId="1" fillId="7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3" fontId="1" fillId="5" borderId="1" xfId="0" applyNumberFormat="1" applyFont="1" applyFill="1" applyBorder="1"/>
    <xf numFmtId="0" fontId="1" fillId="5" borderId="1" xfId="0" applyFont="1" applyFill="1" applyBorder="1"/>
    <xf numFmtId="166" fontId="0" fillId="0" borderId="1" xfId="0" applyNumberFormat="1" applyFont="1" applyFill="1" applyBorder="1"/>
    <xf numFmtId="0" fontId="1" fillId="0" borderId="0" xfId="0" applyFont="1" applyFill="1" applyBorder="1" applyAlignment="1">
      <alignment wrapText="1"/>
    </xf>
    <xf numFmtId="0" fontId="1" fillId="0" borderId="3" xfId="0" applyFont="1" applyFill="1" applyBorder="1"/>
    <xf numFmtId="0" fontId="0" fillId="0" borderId="3" xfId="0" applyBorder="1"/>
    <xf numFmtId="0" fontId="0" fillId="0" borderId="6" xfId="0" applyFont="1" applyBorder="1" applyAlignment="1">
      <alignment wrapText="1"/>
    </xf>
    <xf numFmtId="3" fontId="10" fillId="0" borderId="6" xfId="0" applyNumberFormat="1" applyFont="1" applyBorder="1"/>
    <xf numFmtId="0" fontId="0" fillId="3" borderId="2" xfId="0" applyFill="1" applyBorder="1" applyAlignment="1">
      <alignment wrapText="1"/>
    </xf>
    <xf numFmtId="0" fontId="0" fillId="3" borderId="7" xfId="0" applyFill="1" applyBorder="1" applyAlignment="1">
      <alignment wrapText="1"/>
    </xf>
    <xf numFmtId="165" fontId="0" fillId="3" borderId="7" xfId="0" applyNumberFormat="1" applyFill="1" applyBorder="1"/>
    <xf numFmtId="3" fontId="0" fillId="3" borderId="4" xfId="0" applyNumberFormat="1" applyFill="1" applyBorder="1"/>
    <xf numFmtId="3" fontId="0" fillId="0" borderId="0" xfId="0" applyNumberFormat="1" applyFill="1"/>
    <xf numFmtId="165" fontId="7" fillId="3" borderId="1" xfId="0" applyNumberFormat="1" applyFont="1" applyFill="1" applyBorder="1"/>
    <xf numFmtId="3" fontId="0" fillId="3" borderId="7" xfId="0" applyNumberFormat="1" applyFill="1" applyBorder="1"/>
    <xf numFmtId="164" fontId="0" fillId="3" borderId="1" xfId="0" applyNumberFormat="1" applyFill="1" applyBorder="1"/>
    <xf numFmtId="164" fontId="1" fillId="3" borderId="1" xfId="0" applyNumberFormat="1" applyFont="1" applyFill="1" applyBorder="1"/>
    <xf numFmtId="3" fontId="1" fillId="3" borderId="1" xfId="0" applyNumberFormat="1" applyFont="1" applyFill="1" applyBorder="1"/>
    <xf numFmtId="3" fontId="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3" fontId="7" fillId="3" borderId="1" xfId="0" applyNumberFormat="1" applyFont="1" applyFill="1" applyBorder="1" applyAlignment="1">
      <alignment wrapText="1"/>
    </xf>
    <xf numFmtId="3" fontId="7" fillId="3" borderId="1" xfId="0" applyNumberFormat="1" applyFont="1" applyFill="1" applyBorder="1"/>
    <xf numFmtId="0" fontId="0" fillId="8" borderId="1" xfId="0" applyFill="1" applyBorder="1" applyAlignment="1">
      <alignment wrapText="1"/>
    </xf>
    <xf numFmtId="3" fontId="1" fillId="11" borderId="1" xfId="0" applyNumberFormat="1" applyFont="1" applyFill="1" applyBorder="1" applyAlignment="1">
      <alignment wrapText="1"/>
    </xf>
    <xf numFmtId="3" fontId="0" fillId="9" borderId="1" xfId="0" applyNumberFormat="1" applyFill="1" applyBorder="1" applyAlignment="1">
      <alignment wrapText="1"/>
    </xf>
    <xf numFmtId="0" fontId="0" fillId="9" borderId="1" xfId="0" applyFill="1" applyBorder="1" applyAlignment="1">
      <alignment wrapText="1"/>
    </xf>
    <xf numFmtId="3" fontId="7" fillId="9" borderId="1" xfId="0" applyNumberFormat="1" applyFont="1" applyFill="1" applyBorder="1" applyAlignment="1">
      <alignment wrapText="1"/>
    </xf>
    <xf numFmtId="3" fontId="6" fillId="1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31" fillId="0" borderId="0" xfId="0" applyFont="1" applyFill="1" applyProtection="1"/>
    <xf numFmtId="0" fontId="0" fillId="0" borderId="0" xfId="0" applyFill="1" applyProtection="1"/>
    <xf numFmtId="0" fontId="0" fillId="0" borderId="1" xfId="0" applyFill="1" applyBorder="1" applyProtection="1"/>
    <xf numFmtId="0" fontId="32" fillId="2" borderId="1" xfId="0" applyFont="1" applyFill="1" applyBorder="1" applyAlignment="1" applyProtection="1">
      <alignment wrapText="1"/>
    </xf>
    <xf numFmtId="0" fontId="32" fillId="0" borderId="1" xfId="0" applyFont="1" applyFill="1" applyBorder="1" applyAlignment="1" applyProtection="1">
      <alignment wrapText="1"/>
    </xf>
    <xf numFmtId="0" fontId="32" fillId="2" borderId="1" xfId="0" applyFont="1" applyFill="1" applyBorder="1" applyProtection="1"/>
    <xf numFmtId="0" fontId="32" fillId="0" borderId="1" xfId="0" applyFont="1" applyFill="1" applyBorder="1" applyProtection="1"/>
    <xf numFmtId="0" fontId="0" fillId="2" borderId="1" xfId="0" applyFill="1" applyBorder="1" applyProtection="1"/>
    <xf numFmtId="3" fontId="0" fillId="2" borderId="1" xfId="0" applyNumberFormat="1" applyFill="1" applyBorder="1" applyProtection="1"/>
    <xf numFmtId="165" fontId="0" fillId="0" borderId="1" xfId="0" applyNumberFormat="1" applyFill="1" applyBorder="1" applyProtection="1"/>
    <xf numFmtId="3" fontId="0" fillId="2" borderId="1" xfId="0" applyNumberFormat="1" applyFont="1" applyFill="1" applyBorder="1" applyProtection="1"/>
    <xf numFmtId="164" fontId="0" fillId="0" borderId="1" xfId="0" applyNumberFormat="1" applyFont="1" applyFill="1" applyBorder="1" applyProtection="1"/>
    <xf numFmtId="164" fontId="0" fillId="0" borderId="1" xfId="0" applyNumberFormat="1" applyFill="1" applyBorder="1" applyProtection="1"/>
    <xf numFmtId="3" fontId="0" fillId="0" borderId="1" xfId="0" applyNumberFormat="1" applyFill="1" applyBorder="1" applyProtection="1"/>
    <xf numFmtId="9" fontId="0" fillId="0" borderId="0" xfId="0" applyNumberFormat="1" applyFill="1" applyBorder="1" applyProtection="1"/>
    <xf numFmtId="0" fontId="1" fillId="0" borderId="0" xfId="0" applyFont="1" applyFill="1" applyProtection="1"/>
    <xf numFmtId="0" fontId="3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1" fontId="0" fillId="8" borderId="6" xfId="0" applyNumberFormat="1" applyFont="1" applyFill="1" applyBorder="1" applyAlignment="1"/>
    <xf numFmtId="0" fontId="0" fillId="8" borderId="0" xfId="0" applyFill="1"/>
    <xf numFmtId="0" fontId="0" fillId="4" borderId="1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1" xfId="0" applyFont="1" applyFill="1" applyBorder="1" applyProtection="1"/>
    <xf numFmtId="0" fontId="0" fillId="6" borderId="1" xfId="0" applyFill="1" applyBorder="1" applyProtection="1"/>
    <xf numFmtId="3" fontId="0" fillId="6" borderId="1" xfId="0" applyNumberFormat="1" applyFill="1" applyBorder="1" applyProtection="1"/>
    <xf numFmtId="164" fontId="0" fillId="6" borderId="1" xfId="0" applyNumberFormat="1" applyFill="1" applyBorder="1" applyProtection="1"/>
    <xf numFmtId="0" fontId="0" fillId="6" borderId="1" xfId="0" applyFont="1" applyFill="1" applyBorder="1" applyProtection="1"/>
    <xf numFmtId="0" fontId="1" fillId="12" borderId="1" xfId="0" applyFont="1" applyFill="1" applyBorder="1" applyProtection="1"/>
    <xf numFmtId="3" fontId="1" fillId="12" borderId="1" xfId="0" applyNumberFormat="1" applyFont="1" applyFill="1" applyBorder="1" applyProtection="1"/>
    <xf numFmtId="164" fontId="0" fillId="12" borderId="1" xfId="0" applyNumberFormat="1" applyFill="1" applyBorder="1" applyProtection="1"/>
    <xf numFmtId="164" fontId="1" fillId="12" borderId="1" xfId="0" applyNumberFormat="1" applyFont="1" applyFill="1" applyBorder="1" applyProtection="1"/>
    <xf numFmtId="0" fontId="1" fillId="2" borderId="1" xfId="0" applyFont="1" applyFill="1" applyBorder="1" applyProtection="1"/>
    <xf numFmtId="3" fontId="1" fillId="2" borderId="1" xfId="0" applyNumberFormat="1" applyFont="1" applyFill="1" applyBorder="1" applyProtection="1"/>
    <xf numFmtId="164" fontId="0" fillId="2" borderId="1" xfId="0" applyNumberFormat="1" applyFill="1" applyBorder="1" applyProtection="1"/>
    <xf numFmtId="164" fontId="1" fillId="2" borderId="1" xfId="0" applyNumberFormat="1" applyFont="1" applyFill="1" applyBorder="1" applyProtection="1"/>
    <xf numFmtId="0" fontId="0" fillId="0" borderId="1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9" fontId="0" fillId="0" borderId="1" xfId="0" applyNumberFormat="1" applyFill="1" applyBorder="1" applyAlignment="1" applyProtection="1">
      <alignment horizontal="center"/>
    </xf>
    <xf numFmtId="0" fontId="9" fillId="0" borderId="0" xfId="0" applyFont="1" applyFill="1" applyProtection="1"/>
    <xf numFmtId="0" fontId="33" fillId="0" borderId="0" xfId="0" applyFont="1" applyFill="1" applyProtection="1"/>
    <xf numFmtId="0" fontId="0" fillId="0" borderId="6" xfId="0" applyFill="1" applyBorder="1" applyProtection="1"/>
    <xf numFmtId="3" fontId="0" fillId="0" borderId="6" xfId="0" applyNumberFormat="1" applyFill="1" applyBorder="1" applyProtection="1"/>
    <xf numFmtId="164" fontId="0" fillId="0" borderId="6" xfId="0" applyNumberFormat="1" applyFill="1" applyBorder="1" applyProtection="1"/>
    <xf numFmtId="0" fontId="0" fillId="2" borderId="1" xfId="0" applyFill="1" applyBorder="1" applyAlignment="1" applyProtection="1">
      <alignment horizontal="center"/>
    </xf>
    <xf numFmtId="9" fontId="0" fillId="0" borderId="0" xfId="0" applyNumberFormat="1" applyFill="1" applyBorder="1" applyAlignment="1">
      <alignment horizontal="center"/>
    </xf>
    <xf numFmtId="165" fontId="0" fillId="0" borderId="0" xfId="0" applyNumberFormat="1" applyFill="1"/>
    <xf numFmtId="0" fontId="1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5" fillId="13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wrapText="1"/>
    </xf>
    <xf numFmtId="3" fontId="0" fillId="0" borderId="0" xfId="0" applyNumberFormat="1" applyFill="1" applyProtection="1"/>
    <xf numFmtId="0" fontId="1" fillId="4" borderId="10" xfId="0" applyFont="1" applyFill="1" applyBorder="1" applyAlignment="1"/>
    <xf numFmtId="0" fontId="1" fillId="4" borderId="10" xfId="0" applyFont="1" applyFill="1" applyBorder="1" applyAlignment="1">
      <alignment wrapText="1"/>
    </xf>
    <xf numFmtId="9" fontId="0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3" fontId="1" fillId="0" borderId="0" xfId="0" applyNumberFormat="1" applyFont="1" applyBorder="1" applyAlignment="1">
      <alignment horizontal="center"/>
    </xf>
    <xf numFmtId="3" fontId="13" fillId="3" borderId="1" xfId="0" applyNumberFormat="1" applyFont="1" applyFill="1" applyBorder="1" applyAlignment="1" applyProtection="1">
      <alignment horizontal="left"/>
    </xf>
    <xf numFmtId="4" fontId="0" fillId="3" borderId="1" xfId="0" applyNumberFormat="1" applyFont="1" applyFill="1" applyBorder="1" applyAlignment="1">
      <alignment horizontal="center"/>
    </xf>
    <xf numFmtId="4" fontId="0" fillId="3" borderId="2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0" fontId="1" fillId="4" borderId="5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/>
    <xf numFmtId="0" fontId="1" fillId="4" borderId="10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left" wrapText="1"/>
    </xf>
    <xf numFmtId="166" fontId="0" fillId="0" borderId="0" xfId="0" applyNumberFormat="1" applyFill="1"/>
    <xf numFmtId="166" fontId="0" fillId="0" borderId="0" xfId="0" applyNumberFormat="1"/>
    <xf numFmtId="9" fontId="1" fillId="3" borderId="8" xfId="0" applyNumberFormat="1" applyFont="1" applyFill="1" applyBorder="1"/>
    <xf numFmtId="0" fontId="1" fillId="4" borderId="4" xfId="0" applyFont="1" applyFill="1" applyBorder="1" applyProtection="1"/>
    <xf numFmtId="9" fontId="0" fillId="3" borderId="7" xfId="0" applyNumberFormat="1" applyFill="1" applyBorder="1"/>
    <xf numFmtId="1" fontId="0" fillId="4" borderId="2" xfId="0" applyNumberFormat="1" applyFill="1" applyBorder="1"/>
    <xf numFmtId="0" fontId="0" fillId="3" borderId="4" xfId="0" applyFill="1" applyBorder="1" applyAlignment="1">
      <alignment wrapText="1"/>
    </xf>
    <xf numFmtId="0" fontId="0" fillId="3" borderId="2" xfId="0" applyFont="1" applyFill="1" applyBorder="1" applyAlignment="1">
      <alignment horizontal="left" wrapText="1"/>
    </xf>
    <xf numFmtId="0" fontId="0" fillId="3" borderId="2" xfId="0" applyFont="1" applyFill="1" applyBorder="1"/>
    <xf numFmtId="0" fontId="0" fillId="3" borderId="4" xfId="0" applyFont="1" applyFill="1" applyBorder="1"/>
    <xf numFmtId="0" fontId="0" fillId="4" borderId="1" xfId="0" applyFill="1" applyBorder="1" applyProtection="1"/>
    <xf numFmtId="9" fontId="1" fillId="3" borderId="1" xfId="0" applyNumberFormat="1" applyFont="1" applyFill="1" applyBorder="1"/>
    <xf numFmtId="1" fontId="21" fillId="4" borderId="2" xfId="0" applyNumberFormat="1" applyFont="1" applyFill="1" applyBorder="1" applyProtection="1"/>
    <xf numFmtId="0" fontId="0" fillId="3" borderId="1" xfId="0" applyFont="1" applyFill="1" applyBorder="1" applyProtection="1"/>
    <xf numFmtId="0" fontId="0" fillId="3" borderId="2" xfId="0" applyFill="1" applyBorder="1" applyAlignment="1">
      <alignment horizontal="left"/>
    </xf>
    <xf numFmtId="2" fontId="1" fillId="4" borderId="4" xfId="0" applyNumberFormat="1" applyFont="1" applyFill="1" applyBorder="1" applyProtection="1"/>
    <xf numFmtId="2" fontId="0" fillId="3" borderId="4" xfId="0" applyNumberFormat="1" applyFill="1" applyBorder="1" applyProtection="1"/>
    <xf numFmtId="2" fontId="0" fillId="3" borderId="1" xfId="0" applyNumberFormat="1" applyFont="1" applyFill="1" applyBorder="1" applyProtection="1"/>
    <xf numFmtId="2" fontId="0" fillId="3" borderId="4" xfId="0" applyNumberFormat="1" applyFont="1" applyFill="1" applyBorder="1" applyProtection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1" fontId="7" fillId="3" borderId="2" xfId="0" applyNumberFormat="1" applyFont="1" applyFill="1" applyBorder="1" applyProtection="1"/>
    <xf numFmtId="1" fontId="7" fillId="3" borderId="2" xfId="0" applyNumberFormat="1" applyFont="1" applyFill="1" applyBorder="1"/>
    <xf numFmtId="0" fontId="7" fillId="3" borderId="4" xfId="0" applyFont="1" applyFill="1" applyBorder="1"/>
    <xf numFmtId="1" fontId="29" fillId="3" borderId="2" xfId="0" applyNumberFormat="1" applyFont="1" applyFill="1" applyBorder="1"/>
    <xf numFmtId="0" fontId="29" fillId="3" borderId="4" xfId="0" applyFont="1" applyFill="1" applyBorder="1"/>
    <xf numFmtId="0" fontId="29" fillId="3" borderId="2" xfId="0" applyFont="1" applyFill="1" applyBorder="1" applyAlignment="1">
      <alignment wrapText="1"/>
    </xf>
    <xf numFmtId="0" fontId="29" fillId="3" borderId="2" xfId="0" applyFont="1" applyFill="1" applyBorder="1"/>
    <xf numFmtId="0" fontId="1" fillId="4" borderId="1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31" fillId="7" borderId="0" xfId="0" applyFont="1" applyFill="1" applyProtection="1"/>
    <xf numFmtId="0" fontId="0" fillId="7" borderId="0" xfId="0" applyFill="1" applyProtection="1"/>
    <xf numFmtId="0" fontId="8" fillId="7" borderId="0" xfId="0" applyFont="1" applyFill="1"/>
    <xf numFmtId="0" fontId="1" fillId="5" borderId="0" xfId="0" applyFont="1" applyFill="1"/>
    <xf numFmtId="0" fontId="0" fillId="5" borderId="0" xfId="0" applyFill="1"/>
    <xf numFmtId="0" fontId="15" fillId="7" borderId="0" xfId="0" applyFont="1" applyFill="1" applyBorder="1"/>
    <xf numFmtId="165" fontId="15" fillId="7" borderId="0" xfId="0" applyNumberFormat="1" applyFont="1" applyFill="1" applyBorder="1"/>
    <xf numFmtId="0" fontId="16" fillId="7" borderId="0" xfId="0" applyFont="1" applyFill="1" applyBorder="1"/>
    <xf numFmtId="0" fontId="0" fillId="7" borderId="0" xfId="0" applyFill="1" applyBorder="1"/>
    <xf numFmtId="1" fontId="1" fillId="4" borderId="4" xfId="0" applyNumberFormat="1" applyFont="1" applyFill="1" applyBorder="1" applyProtection="1"/>
    <xf numFmtId="9" fontId="1" fillId="0" borderId="0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6" fillId="4" borderId="1" xfId="0" applyFont="1" applyFill="1" applyBorder="1"/>
    <xf numFmtId="0" fontId="0" fillId="3" borderId="2" xfId="0" applyFill="1" applyBorder="1" applyAlignment="1"/>
    <xf numFmtId="9" fontId="0" fillId="3" borderId="9" xfId="0" applyNumberFormat="1" applyFill="1" applyBorder="1" applyAlignment="1">
      <alignment horizontal="center"/>
    </xf>
    <xf numFmtId="9" fontId="1" fillId="3" borderId="4" xfId="0" applyNumberFormat="1" applyFont="1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8" borderId="1" xfId="0" applyFill="1" applyBorder="1"/>
    <xf numFmtId="0" fontId="1" fillId="8" borderId="1" xfId="0" applyFont="1" applyFill="1" applyBorder="1"/>
    <xf numFmtId="0" fontId="0" fillId="11" borderId="1" xfId="0" applyFill="1" applyBorder="1"/>
    <xf numFmtId="0" fontId="1" fillId="11" borderId="1" xfId="0" applyFont="1" applyFill="1" applyBorder="1" applyAlignment="1" applyProtection="1">
      <alignment wrapText="1"/>
    </xf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wrapText="1"/>
    </xf>
    <xf numFmtId="0" fontId="0" fillId="0" borderId="8" xfId="0" applyFont="1" applyFill="1" applyBorder="1"/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165" fontId="1" fillId="5" borderId="1" xfId="0" applyNumberFormat="1" applyFont="1" applyFill="1" applyBorder="1"/>
    <xf numFmtId="0" fontId="0" fillId="5" borderId="1" xfId="0" applyFill="1" applyBorder="1"/>
    <xf numFmtId="0" fontId="1" fillId="0" borderId="0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7" fillId="0" borderId="0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3" fontId="1" fillId="7" borderId="1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9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9" fillId="4" borderId="10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9" fillId="8" borderId="0" xfId="0" applyFont="1" applyFill="1" applyBorder="1" applyAlignment="1">
      <alignment horizontal="left" wrapText="1"/>
    </xf>
    <xf numFmtId="0" fontId="9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1" fillId="4" borderId="7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9" fontId="0" fillId="3" borderId="2" xfId="0" applyNumberFormat="1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0" fontId="1" fillId="11" borderId="1" xfId="0" applyFont="1" applyFill="1" applyBorder="1" applyAlignment="1">
      <alignment horizontal="center" wrapText="1"/>
    </xf>
    <xf numFmtId="0" fontId="32" fillId="0" borderId="0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workbookViewId="0">
      <selection activeCell="F34" sqref="F34"/>
    </sheetView>
  </sheetViews>
  <sheetFormatPr baseColWidth="10" defaultRowHeight="15" x14ac:dyDescent="0.25"/>
  <cols>
    <col min="1" max="1" width="20.140625" customWidth="1"/>
  </cols>
  <sheetData>
    <row r="1" spans="1:8" ht="18.75" x14ac:dyDescent="0.3">
      <c r="A1" s="318" t="s">
        <v>113</v>
      </c>
      <c r="B1" s="90"/>
      <c r="C1" s="90"/>
      <c r="D1" s="90"/>
      <c r="E1" s="90"/>
      <c r="F1" s="90"/>
      <c r="G1" s="90"/>
      <c r="H1" s="90"/>
    </row>
    <row r="3" spans="1:8" x14ac:dyDescent="0.25">
      <c r="A3" s="319" t="s">
        <v>284</v>
      </c>
      <c r="B3" s="319"/>
      <c r="C3" s="319"/>
      <c r="D3" s="319"/>
      <c r="E3" s="319"/>
      <c r="F3" s="320"/>
    </row>
    <row r="4" spans="1:8" x14ac:dyDescent="0.25">
      <c r="A4" t="s">
        <v>114</v>
      </c>
    </row>
    <row r="5" spans="1:8" x14ac:dyDescent="0.25">
      <c r="A5" s="4" t="s">
        <v>116</v>
      </c>
    </row>
    <row r="6" spans="1:8" x14ac:dyDescent="0.25">
      <c r="A6" s="4" t="s">
        <v>115</v>
      </c>
    </row>
    <row r="7" spans="1:8" x14ac:dyDescent="0.25">
      <c r="A7" s="4"/>
    </row>
    <row r="8" spans="1:8" x14ac:dyDescent="0.25">
      <c r="A8" s="44" t="s">
        <v>148</v>
      </c>
    </row>
    <row r="9" spans="1:8" x14ac:dyDescent="0.25">
      <c r="A9" s="117" t="s">
        <v>36</v>
      </c>
      <c r="B9" s="352" t="s">
        <v>61</v>
      </c>
      <c r="C9" s="352"/>
      <c r="D9" s="107" t="s">
        <v>117</v>
      </c>
      <c r="E9" s="107" t="s">
        <v>118</v>
      </c>
    </row>
    <row r="10" spans="1:8" ht="15.75" thickBot="1" x14ac:dyDescent="0.3">
      <c r="A10" s="259" t="s">
        <v>244</v>
      </c>
      <c r="B10" s="353" t="s">
        <v>248</v>
      </c>
      <c r="C10" s="353"/>
      <c r="D10" s="115" t="s">
        <v>119</v>
      </c>
      <c r="E10" s="115" t="s">
        <v>120</v>
      </c>
    </row>
    <row r="11" spans="1:8" ht="15.75" thickBot="1" x14ac:dyDescent="0.3">
      <c r="A11" s="259" t="s">
        <v>245</v>
      </c>
      <c r="B11" s="353" t="s">
        <v>249</v>
      </c>
      <c r="C11" s="353"/>
      <c r="D11" s="115" t="s">
        <v>121</v>
      </c>
      <c r="E11" s="115" t="s">
        <v>122</v>
      </c>
    </row>
    <row r="12" spans="1:8" ht="15.75" thickBot="1" x14ac:dyDescent="0.3">
      <c r="A12" s="259" t="s">
        <v>246</v>
      </c>
      <c r="B12" s="353" t="s">
        <v>250</v>
      </c>
      <c r="C12" s="353"/>
      <c r="D12" s="115" t="s">
        <v>119</v>
      </c>
      <c r="E12" s="115" t="s">
        <v>120</v>
      </c>
    </row>
    <row r="13" spans="1:8" ht="15.75" thickBot="1" x14ac:dyDescent="0.3">
      <c r="A13" s="259" t="s">
        <v>247</v>
      </c>
      <c r="B13" s="353" t="s">
        <v>250</v>
      </c>
      <c r="C13" s="353"/>
      <c r="D13" s="115" t="s">
        <v>121</v>
      </c>
      <c r="E13" s="115" t="s">
        <v>122</v>
      </c>
    </row>
    <row r="16" spans="1:8" x14ac:dyDescent="0.25">
      <c r="A16" s="44" t="s">
        <v>149</v>
      </c>
    </row>
    <row r="17" spans="1:7" x14ac:dyDescent="0.25">
      <c r="A17" s="106"/>
      <c r="B17" s="117" t="s">
        <v>251</v>
      </c>
      <c r="C17" s="256" t="s">
        <v>252</v>
      </c>
      <c r="D17" s="256" t="s">
        <v>253</v>
      </c>
      <c r="E17" s="256" t="s">
        <v>254</v>
      </c>
    </row>
    <row r="18" spans="1:7" ht="19.5" customHeight="1" x14ac:dyDescent="0.25">
      <c r="A18" s="100" t="s">
        <v>37</v>
      </c>
      <c r="B18" s="42">
        <f>'3. A-DMFT&gt;=3'!B96</f>
        <v>7.0883848406583709</v>
      </c>
      <c r="C18" s="42">
        <f>'4. B-DMFT&gt;=3'!B96</f>
        <v>10.12626405808339</v>
      </c>
      <c r="D18" s="42">
        <f>'5. C-DMFT&gt;=5'!B96</f>
        <v>4.0968739582138909</v>
      </c>
      <c r="E18" s="42">
        <f>'6. D-DMFT&gt;=5'!B96</f>
        <v>5.8526770831627006</v>
      </c>
    </row>
    <row r="19" spans="1:7" ht="19.5" customHeight="1" x14ac:dyDescent="0.25">
      <c r="A19" s="100" t="s">
        <v>35</v>
      </c>
      <c r="B19" s="42">
        <f>'3. A-DMFT&gt;=3'!B97</f>
        <v>-21.671583007078411</v>
      </c>
      <c r="C19" s="42">
        <f>'4. B-DMFT&gt;=3'!B97</f>
        <v>-30.137690928748103</v>
      </c>
      <c r="D19" s="42">
        <f>'5. C-DMFT&gt;=5'!B97</f>
        <v>-17.465473721235416</v>
      </c>
      <c r="E19" s="42">
        <f>'6. D-DMFT&gt;=5'!B97</f>
        <v>-24.334609668066332</v>
      </c>
      <c r="G19" s="1"/>
    </row>
    <row r="20" spans="1:7" ht="30" x14ac:dyDescent="0.25">
      <c r="A20" s="100" t="s">
        <v>110</v>
      </c>
      <c r="B20" s="42">
        <f>'3. A-DMFT&gt;=3'!B98</f>
        <v>-14.583198166420038</v>
      </c>
      <c r="C20" s="42">
        <f>'4. B-DMFT&gt;=3'!B98</f>
        <v>-20.011426870664714</v>
      </c>
      <c r="D20" s="42">
        <f>'5. C-DMFT&gt;=5'!B98</f>
        <v>-13.368599763021523</v>
      </c>
      <c r="E20" s="42">
        <f>'6. D-DMFT&gt;=5'!B98</f>
        <v>-18.481932584903628</v>
      </c>
      <c r="G20" s="1"/>
    </row>
    <row r="21" spans="1:7" ht="45.75" customHeight="1" x14ac:dyDescent="0.25">
      <c r="A21" s="100" t="s">
        <v>215</v>
      </c>
      <c r="B21" s="43">
        <f>'3. A-DMFT&gt;=3'!C99</f>
        <v>1.7604790296871382</v>
      </c>
      <c r="C21" s="43">
        <f>'4. B-DMFT&gt;=3'!C99</f>
        <v>1.7604790296871382</v>
      </c>
      <c r="D21" s="43">
        <f>'5. C-DMFT&gt;=5'!C99</f>
        <v>1.3571520991521679</v>
      </c>
      <c r="E21" s="43">
        <f>'6. D-DMFT&gt;=5'!C99</f>
        <v>1.3571520991521679</v>
      </c>
    </row>
    <row r="23" spans="1:7" ht="22.5" customHeight="1" x14ac:dyDescent="0.25">
      <c r="A23" s="351"/>
      <c r="B23" s="351"/>
      <c r="C23" s="351"/>
      <c r="D23" s="351"/>
      <c r="E23" s="351"/>
    </row>
  </sheetData>
  <mergeCells count="6">
    <mergeCell ref="A23:E23"/>
    <mergeCell ref="B9:C9"/>
    <mergeCell ref="B10:C10"/>
    <mergeCell ref="B11:C11"/>
    <mergeCell ref="B12:C12"/>
    <mergeCell ref="B13:C1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864C-215C-432C-9937-16C017F988E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1E3E4-188C-43CB-AB18-3C197DA1C02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8"/>
  <sheetViews>
    <sheetView topLeftCell="A29" workbookViewId="0">
      <selection activeCell="E29" sqref="E29"/>
    </sheetView>
  </sheetViews>
  <sheetFormatPr baseColWidth="10" defaultRowHeight="15" x14ac:dyDescent="0.25"/>
  <cols>
    <col min="1" max="1" width="36" customWidth="1"/>
    <col min="2" max="2" width="12.42578125" customWidth="1"/>
    <col min="3" max="3" width="14.140625" customWidth="1"/>
    <col min="4" max="6" width="10.85546875" customWidth="1"/>
    <col min="7" max="7" width="8.140625" customWidth="1"/>
    <col min="8" max="8" width="28.85546875" customWidth="1"/>
    <col min="9" max="10" width="16.5703125" customWidth="1"/>
    <col min="12" max="13" width="11.28515625" customWidth="1"/>
    <col min="14" max="14" width="10.140625" customWidth="1"/>
    <col min="15" max="16" width="10.5703125" customWidth="1"/>
    <col min="17" max="17" width="9.28515625" customWidth="1"/>
    <col min="18" max="18" width="9.5703125" customWidth="1"/>
  </cols>
  <sheetData>
    <row r="1" spans="1:18" ht="25.5" customHeight="1" x14ac:dyDescent="0.35">
      <c r="A1" s="321" t="s">
        <v>285</v>
      </c>
      <c r="B1" s="322"/>
      <c r="C1" s="323"/>
      <c r="D1" s="324"/>
      <c r="E1" s="324"/>
      <c r="F1" s="324"/>
      <c r="G1" s="90"/>
      <c r="H1" s="90"/>
    </row>
    <row r="2" spans="1:18" ht="18" customHeight="1" x14ac:dyDescent="0.35">
      <c r="A2" s="50"/>
      <c r="B2" s="51"/>
      <c r="C2" s="52"/>
      <c r="D2" s="7"/>
      <c r="E2" s="7"/>
      <c r="F2" s="7"/>
      <c r="G2" s="5"/>
    </row>
    <row r="3" spans="1:18" ht="18" customHeight="1" x14ac:dyDescent="0.35">
      <c r="A3" s="55" t="s">
        <v>286</v>
      </c>
      <c r="B3" s="53"/>
      <c r="C3" s="47"/>
      <c r="D3" s="7"/>
      <c r="E3" s="7"/>
      <c r="F3" s="7"/>
      <c r="G3" s="5"/>
    </row>
    <row r="4" spans="1:18" ht="33" customHeight="1" x14ac:dyDescent="0.25">
      <c r="A4" s="354" t="s">
        <v>354</v>
      </c>
      <c r="B4" s="354"/>
      <c r="C4" s="354"/>
      <c r="D4" s="354"/>
      <c r="E4" s="354"/>
      <c r="F4" s="354"/>
      <c r="G4" s="354"/>
      <c r="H4" s="354"/>
    </row>
    <row r="5" spans="1:18" ht="18.75" customHeight="1" x14ac:dyDescent="0.25">
      <c r="A5" s="345"/>
      <c r="B5" s="345"/>
      <c r="C5" s="345"/>
      <c r="D5" s="345"/>
      <c r="E5" s="345"/>
      <c r="F5" s="345"/>
      <c r="G5" s="345"/>
      <c r="H5" s="345"/>
    </row>
    <row r="6" spans="1:18" ht="18" customHeight="1" x14ac:dyDescent="0.25">
      <c r="A6" s="44" t="s">
        <v>123</v>
      </c>
      <c r="K6" s="10"/>
      <c r="L6" s="10"/>
      <c r="M6" s="10"/>
      <c r="N6" s="10"/>
      <c r="O6" s="10"/>
      <c r="P6" s="10"/>
      <c r="Q6" s="10"/>
      <c r="R6" s="10"/>
    </row>
    <row r="7" spans="1:18" ht="18" customHeight="1" x14ac:dyDescent="0.25">
      <c r="A7" s="117" t="s">
        <v>111</v>
      </c>
      <c r="B7" s="352" t="s">
        <v>194</v>
      </c>
      <c r="C7" s="352"/>
      <c r="D7" s="352" t="s">
        <v>112</v>
      </c>
      <c r="E7" s="352"/>
      <c r="F7" s="352"/>
      <c r="G7" s="352"/>
      <c r="K7" s="10"/>
      <c r="L7" s="257"/>
      <c r="M7" s="367"/>
      <c r="N7" s="367"/>
      <c r="O7" s="367"/>
      <c r="P7" s="367"/>
      <c r="Q7" s="367"/>
      <c r="R7" s="367"/>
    </row>
    <row r="8" spans="1:18" ht="28.5" customHeight="1" x14ac:dyDescent="0.25">
      <c r="A8" s="145">
        <v>2019</v>
      </c>
      <c r="B8" s="357" t="s">
        <v>193</v>
      </c>
      <c r="C8" s="357"/>
      <c r="D8" s="356"/>
      <c r="E8" s="356"/>
      <c r="F8" s="356"/>
      <c r="G8" s="356"/>
      <c r="K8" s="10"/>
      <c r="L8" s="258"/>
      <c r="M8" s="368"/>
      <c r="N8" s="368"/>
      <c r="O8" s="365"/>
      <c r="P8" s="365"/>
      <c r="Q8" s="365"/>
      <c r="R8" s="365"/>
    </row>
    <row r="9" spans="1:18" ht="28.5" customHeight="1" x14ac:dyDescent="0.25">
      <c r="A9" s="145">
        <v>2020</v>
      </c>
      <c r="B9" s="358" t="s">
        <v>192</v>
      </c>
      <c r="C9" s="358"/>
      <c r="D9" s="356" t="s">
        <v>188</v>
      </c>
      <c r="E9" s="356"/>
      <c r="F9" s="356"/>
      <c r="G9" s="356"/>
      <c r="K9" s="10"/>
      <c r="L9" s="258"/>
      <c r="M9" s="369"/>
      <c r="N9" s="369"/>
      <c r="O9" s="365"/>
      <c r="P9" s="365"/>
      <c r="Q9" s="365"/>
      <c r="R9" s="365"/>
    </row>
    <row r="10" spans="1:18" ht="28.5" customHeight="1" x14ac:dyDescent="0.25">
      <c r="A10" s="145">
        <v>2021</v>
      </c>
      <c r="B10" s="355" t="s">
        <v>191</v>
      </c>
      <c r="C10" s="355"/>
      <c r="D10" s="356" t="s">
        <v>190</v>
      </c>
      <c r="E10" s="356"/>
      <c r="F10" s="356"/>
      <c r="G10" s="356"/>
      <c r="K10" s="10"/>
      <c r="L10" s="258"/>
      <c r="M10" s="364"/>
      <c r="N10" s="364"/>
      <c r="O10" s="365"/>
      <c r="P10" s="365"/>
      <c r="Q10" s="365"/>
      <c r="R10" s="365"/>
    </row>
    <row r="11" spans="1:18" ht="28.5" customHeight="1" x14ac:dyDescent="0.25">
      <c r="A11" s="145">
        <v>2022</v>
      </c>
      <c r="B11" s="355" t="s">
        <v>189</v>
      </c>
      <c r="C11" s="355"/>
      <c r="D11" s="356" t="s">
        <v>200</v>
      </c>
      <c r="E11" s="356"/>
      <c r="F11" s="356"/>
      <c r="G11" s="356"/>
      <c r="K11" s="10"/>
      <c r="L11" s="258"/>
      <c r="M11" s="364"/>
      <c r="N11" s="364"/>
      <c r="O11" s="365"/>
      <c r="P11" s="365"/>
      <c r="Q11" s="365"/>
      <c r="R11" s="365"/>
    </row>
    <row r="12" spans="1:18" s="5" customFormat="1" ht="15.75" customHeight="1" x14ac:dyDescent="0.25">
      <c r="A12" s="227" t="s">
        <v>195</v>
      </c>
      <c r="B12" s="227"/>
      <c r="C12" s="227"/>
      <c r="D12" s="227"/>
      <c r="E12" s="227"/>
      <c r="F12" s="227"/>
      <c r="G12" s="227"/>
      <c r="H12" s="228"/>
      <c r="K12" s="10"/>
      <c r="L12" s="10"/>
      <c r="M12" s="10"/>
      <c r="N12" s="10"/>
      <c r="O12" s="10"/>
      <c r="P12" s="10"/>
      <c r="Q12" s="10"/>
      <c r="R12" s="10"/>
    </row>
    <row r="13" spans="1:18" s="7" customFormat="1" ht="18" customHeight="1" x14ac:dyDescent="0.35">
      <c r="A13" s="55"/>
      <c r="B13" s="53"/>
      <c r="C13" s="47"/>
      <c r="G13" s="10"/>
    </row>
    <row r="14" spans="1:18" s="7" customFormat="1" ht="18" customHeight="1" x14ac:dyDescent="0.35">
      <c r="A14" s="157" t="s">
        <v>127</v>
      </c>
      <c r="B14" s="53"/>
      <c r="C14" s="47"/>
      <c r="G14" s="10"/>
    </row>
    <row r="15" spans="1:18" ht="18" customHeight="1" x14ac:dyDescent="0.25">
      <c r="A15" s="45" t="s">
        <v>54</v>
      </c>
      <c r="B15" s="147" t="s">
        <v>8</v>
      </c>
      <c r="C15" s="45" t="s">
        <v>18</v>
      </c>
      <c r="D15" s="18"/>
      <c r="E15" s="18"/>
      <c r="F15" s="18"/>
      <c r="G15" s="22"/>
      <c r="K15" s="4"/>
    </row>
    <row r="16" spans="1:18" ht="18" customHeight="1" x14ac:dyDescent="0.25">
      <c r="A16" s="64" t="s">
        <v>126</v>
      </c>
      <c r="B16" s="63">
        <v>66000</v>
      </c>
      <c r="C16" s="63"/>
      <c r="D16" s="18"/>
      <c r="E16" s="18"/>
      <c r="F16" s="18"/>
      <c r="G16" s="22"/>
      <c r="K16" s="4"/>
    </row>
    <row r="17" spans="1:11" ht="18" customHeight="1" x14ac:dyDescent="0.25">
      <c r="A17" s="64" t="s">
        <v>196</v>
      </c>
      <c r="B17" s="63">
        <f>B16*4</f>
        <v>264000</v>
      </c>
      <c r="C17" s="63"/>
      <c r="D17" s="18"/>
      <c r="E17" s="18"/>
      <c r="F17" s="18"/>
      <c r="G17" s="22"/>
      <c r="K17" s="4"/>
    </row>
    <row r="18" spans="1:11" ht="18.75" customHeight="1" x14ac:dyDescent="0.25">
      <c r="A18" s="60" t="s">
        <v>125</v>
      </c>
      <c r="B18" s="63">
        <f>B17*0.3</f>
        <v>79200</v>
      </c>
      <c r="C18" s="63"/>
      <c r="D18" s="18"/>
      <c r="E18" s="18"/>
      <c r="F18" s="18"/>
      <c r="G18" s="22"/>
      <c r="K18" s="4"/>
    </row>
    <row r="19" spans="1:11" ht="29.25" customHeight="1" x14ac:dyDescent="0.25">
      <c r="A19" s="60" t="s">
        <v>201</v>
      </c>
      <c r="B19" s="63">
        <f>B18*0.9</f>
        <v>71280</v>
      </c>
      <c r="C19" s="63"/>
      <c r="D19" s="18"/>
      <c r="E19" s="18"/>
      <c r="F19" s="150"/>
      <c r="G19" s="22"/>
      <c r="K19" s="4"/>
    </row>
    <row r="20" spans="1:11" ht="48" customHeight="1" x14ac:dyDescent="0.25">
      <c r="A20" s="60" t="s">
        <v>197</v>
      </c>
      <c r="B20" s="63"/>
      <c r="C20" s="63">
        <f>B19/4*2+B19/4*3+B19/4*3+B19/4*4</f>
        <v>213840</v>
      </c>
      <c r="D20" s="18"/>
      <c r="E20" s="18"/>
      <c r="F20" s="18"/>
      <c r="G20" s="22"/>
      <c r="K20" s="4"/>
    </row>
    <row r="21" spans="1:11" ht="30" customHeight="1" x14ac:dyDescent="0.25">
      <c r="A21" s="60" t="s">
        <v>124</v>
      </c>
      <c r="B21" s="63"/>
      <c r="C21" s="63">
        <f>C20*0.85</f>
        <v>181764</v>
      </c>
      <c r="D21" s="17"/>
      <c r="G21" s="149"/>
      <c r="H21" s="143"/>
      <c r="I21" s="44"/>
      <c r="K21" s="4"/>
    </row>
    <row r="22" spans="1:11" ht="30" customHeight="1" x14ac:dyDescent="0.25">
      <c r="A22" s="161"/>
      <c r="B22" s="151"/>
      <c r="C22" s="151"/>
      <c r="D22" s="17"/>
      <c r="E22" s="366"/>
      <c r="F22" s="366"/>
      <c r="G22" s="151"/>
      <c r="H22" s="143" t="s">
        <v>145</v>
      </c>
      <c r="I22" s="44"/>
      <c r="K22" s="4"/>
    </row>
    <row r="23" spans="1:11" ht="29.25" customHeight="1" x14ac:dyDescent="0.25">
      <c r="A23" s="40" t="s">
        <v>144</v>
      </c>
      <c r="B23" s="154"/>
      <c r="C23" s="154"/>
      <c r="D23" s="173"/>
      <c r="E23" s="172"/>
      <c r="F23" s="172"/>
      <c r="G23" s="151"/>
      <c r="H23" s="148"/>
      <c r="I23" s="148" t="s">
        <v>130</v>
      </c>
      <c r="J23" s="148" t="s">
        <v>131</v>
      </c>
      <c r="K23" s="4"/>
    </row>
    <row r="24" spans="1:11" ht="18" customHeight="1" x14ac:dyDescent="0.25">
      <c r="A24" s="40"/>
      <c r="B24" s="154"/>
      <c r="C24" s="362" t="s">
        <v>287</v>
      </c>
      <c r="D24" s="362"/>
      <c r="E24" s="267"/>
      <c r="F24" s="267"/>
      <c r="G24" s="151"/>
      <c r="H24" s="148" t="s">
        <v>38</v>
      </c>
      <c r="I24" s="148" t="s">
        <v>39</v>
      </c>
      <c r="J24" s="148" t="s">
        <v>40</v>
      </c>
      <c r="K24" s="4"/>
    </row>
    <row r="25" spans="1:11" ht="19.5" customHeight="1" x14ac:dyDescent="0.25">
      <c r="A25" s="168"/>
      <c r="B25" s="169" t="s">
        <v>59</v>
      </c>
      <c r="C25" s="169" t="s">
        <v>135</v>
      </c>
      <c r="D25" s="169" t="s">
        <v>136</v>
      </c>
      <c r="E25" s="172"/>
      <c r="F25" s="172"/>
      <c r="G25" s="151"/>
      <c r="H25" s="148" t="s">
        <v>41</v>
      </c>
      <c r="I25" s="148" t="s">
        <v>42</v>
      </c>
      <c r="J25" s="148" t="s">
        <v>43</v>
      </c>
      <c r="K25" s="4"/>
    </row>
    <row r="26" spans="1:11" ht="19.5" customHeight="1" x14ac:dyDescent="0.25">
      <c r="A26" s="176" t="s">
        <v>140</v>
      </c>
      <c r="B26" s="177">
        <f>C21*J29</f>
        <v>6361740</v>
      </c>
      <c r="C26" s="177">
        <f>B26*0.8</f>
        <v>5089392</v>
      </c>
      <c r="D26" s="177">
        <f>B26*1.2</f>
        <v>7634088</v>
      </c>
      <c r="E26" s="172"/>
      <c r="F26" s="172"/>
      <c r="G26" s="151"/>
      <c r="H26" s="148" t="s">
        <v>44</v>
      </c>
      <c r="I26" s="148" t="s">
        <v>45</v>
      </c>
      <c r="J26" s="148" t="s">
        <v>46</v>
      </c>
      <c r="K26" s="4"/>
    </row>
    <row r="27" spans="1:11" ht="19.5" customHeight="1" x14ac:dyDescent="0.25">
      <c r="A27" s="156" t="s">
        <v>139</v>
      </c>
      <c r="B27" s="152">
        <f>B26/C29</f>
        <v>73717.25346237277</v>
      </c>
      <c r="C27" s="152">
        <f>C26/C29</f>
        <v>58973.802769898219</v>
      </c>
      <c r="D27" s="152">
        <f>D26/C29</f>
        <v>88460.704154847321</v>
      </c>
      <c r="E27" s="172"/>
      <c r="F27" s="172"/>
      <c r="G27" s="151"/>
      <c r="H27" s="148" t="s">
        <v>47</v>
      </c>
      <c r="I27" s="148" t="s">
        <v>48</v>
      </c>
      <c r="J27" s="148" t="s">
        <v>49</v>
      </c>
      <c r="K27" s="4"/>
    </row>
    <row r="28" spans="1:11" ht="19.5" customHeight="1" x14ac:dyDescent="0.25">
      <c r="A28" s="156" t="s">
        <v>139</v>
      </c>
      <c r="B28" s="152">
        <f>B26/D29</f>
        <v>737172.53462372767</v>
      </c>
      <c r="C28" s="152">
        <f>C26/D29</f>
        <v>589738.02769898216</v>
      </c>
      <c r="D28" s="152">
        <f>D26/D29</f>
        <v>884607.04154847318</v>
      </c>
      <c r="E28" s="172"/>
      <c r="F28" s="172"/>
      <c r="G28" s="151"/>
      <c r="H28" s="148" t="s">
        <v>50</v>
      </c>
      <c r="I28" s="148" t="s">
        <v>51</v>
      </c>
      <c r="J28" s="148" t="s">
        <v>52</v>
      </c>
      <c r="K28" s="4"/>
    </row>
    <row r="29" spans="1:11" ht="34.5" customHeight="1" x14ac:dyDescent="0.25">
      <c r="A29" s="361" t="s">
        <v>143</v>
      </c>
      <c r="B29" s="361"/>
      <c r="C29" s="81">
        <f>66384*13/10000</f>
        <v>86.299199999999999</v>
      </c>
      <c r="D29" s="179">
        <f>66384*13/100000</f>
        <v>8.6299200000000003</v>
      </c>
      <c r="E29" s="172"/>
      <c r="F29" s="172"/>
      <c r="G29" s="151"/>
      <c r="H29" s="371" t="s">
        <v>288</v>
      </c>
      <c r="I29" s="371"/>
      <c r="J29" s="274">
        <v>35</v>
      </c>
      <c r="K29" s="4"/>
    </row>
    <row r="30" spans="1:11" ht="32.25" customHeight="1" x14ac:dyDescent="0.25">
      <c r="A30" s="363" t="s">
        <v>141</v>
      </c>
      <c r="B30" s="363"/>
      <c r="C30" s="363"/>
      <c r="D30" s="363"/>
      <c r="E30" s="172"/>
      <c r="F30" s="172"/>
      <c r="G30" s="151"/>
      <c r="K30" s="4"/>
    </row>
    <row r="31" spans="1:11" ht="18.75" customHeight="1" x14ac:dyDescent="0.25">
      <c r="A31" s="161"/>
      <c r="B31" s="151"/>
      <c r="C31" s="151"/>
      <c r="D31" s="17"/>
      <c r="E31" s="172"/>
      <c r="F31" s="172"/>
      <c r="G31" s="151"/>
      <c r="H31" s="160"/>
      <c r="I31" s="160"/>
      <c r="J31" s="144"/>
      <c r="K31" s="4"/>
    </row>
    <row r="32" spans="1:11" ht="19.5" customHeight="1" x14ac:dyDescent="0.25">
      <c r="A32" s="40" t="s">
        <v>146</v>
      </c>
      <c r="B32" s="151"/>
      <c r="C32" s="151"/>
      <c r="D32" s="17"/>
      <c r="E32" s="172"/>
      <c r="F32" s="172"/>
      <c r="G32" s="151"/>
      <c r="H32" s="160"/>
      <c r="I32" s="160"/>
      <c r="J32" s="144"/>
      <c r="K32" s="4"/>
    </row>
    <row r="33" spans="1:13" ht="20.25" customHeight="1" x14ac:dyDescent="0.25">
      <c r="A33" s="168"/>
      <c r="B33" s="175" t="s">
        <v>59</v>
      </c>
      <c r="C33" s="151"/>
      <c r="D33" s="17"/>
      <c r="E33" s="172"/>
      <c r="F33" s="172"/>
      <c r="G33" s="151"/>
      <c r="H33" s="160"/>
      <c r="I33" s="160"/>
      <c r="J33" s="144"/>
      <c r="K33" s="4"/>
    </row>
    <row r="34" spans="1:13" ht="20.25" customHeight="1" x14ac:dyDescent="0.25">
      <c r="A34" s="178" t="s">
        <v>199</v>
      </c>
      <c r="B34" s="177">
        <f>B26*0.2</f>
        <v>1272348</v>
      </c>
      <c r="C34" s="151"/>
      <c r="D34" s="17"/>
      <c r="E34" s="172"/>
      <c r="F34" s="172"/>
      <c r="G34" s="151"/>
      <c r="H34" s="160"/>
      <c r="I34" s="160"/>
      <c r="J34" s="144"/>
      <c r="K34" s="4"/>
    </row>
    <row r="35" spans="1:13" ht="20.25" customHeight="1" x14ac:dyDescent="0.25">
      <c r="A35" s="156" t="s">
        <v>132</v>
      </c>
      <c r="B35" s="152">
        <f>B34/C29</f>
        <v>14743.450692474555</v>
      </c>
      <c r="C35" s="151"/>
      <c r="D35" s="17"/>
      <c r="E35" s="172"/>
      <c r="F35" s="172"/>
      <c r="G35" s="151"/>
      <c r="H35" s="160"/>
      <c r="I35" s="160"/>
      <c r="J35" s="144"/>
      <c r="K35" s="4"/>
    </row>
    <row r="36" spans="1:13" ht="20.25" customHeight="1" x14ac:dyDescent="0.25">
      <c r="A36" s="156" t="s">
        <v>142</v>
      </c>
      <c r="B36" s="152">
        <f>B34/D29</f>
        <v>147434.50692474554</v>
      </c>
      <c r="C36" s="151"/>
      <c r="D36" s="17"/>
      <c r="E36" s="172"/>
      <c r="F36" s="172"/>
      <c r="G36" s="151"/>
      <c r="H36" s="160"/>
      <c r="I36" s="160"/>
      <c r="J36" s="144"/>
      <c r="K36" s="4"/>
    </row>
    <row r="37" spans="1:13" s="5" customFormat="1" ht="17.25" customHeight="1" x14ac:dyDescent="0.25">
      <c r="A37" s="346" t="s">
        <v>137</v>
      </c>
      <c r="B37" s="151"/>
      <c r="C37" s="151"/>
      <c r="D37" s="151"/>
      <c r="E37" s="173"/>
      <c r="F37" s="173"/>
      <c r="G37" s="151"/>
      <c r="H37" s="230"/>
      <c r="I37" s="230"/>
      <c r="J37" s="231"/>
      <c r="K37" s="22"/>
    </row>
    <row r="38" spans="1:13" ht="15.75" customHeight="1" x14ac:dyDescent="0.25">
      <c r="A38" s="161"/>
      <c r="B38" s="151"/>
      <c r="C38" s="151"/>
      <c r="D38" s="17"/>
      <c r="E38" s="172"/>
      <c r="F38" s="172"/>
      <c r="G38" s="151"/>
      <c r="H38" s="160"/>
      <c r="I38" s="160"/>
      <c r="J38" s="144"/>
      <c r="K38" s="4"/>
    </row>
    <row r="39" spans="1:13" ht="19.5" customHeight="1" x14ac:dyDescent="0.25">
      <c r="A39" s="359" t="s">
        <v>147</v>
      </c>
      <c r="B39" s="359"/>
      <c r="C39" s="359"/>
      <c r="D39" s="360"/>
      <c r="E39" s="139" t="s">
        <v>55</v>
      </c>
      <c r="F39" s="139" t="s">
        <v>53</v>
      </c>
      <c r="G39" s="151"/>
      <c r="H39" s="273"/>
      <c r="I39" s="370"/>
      <c r="J39" s="370"/>
      <c r="K39" s="370"/>
    </row>
    <row r="40" spans="1:13" ht="18" customHeight="1" x14ac:dyDescent="0.25">
      <c r="A40" s="119"/>
      <c r="B40" s="139" t="s">
        <v>19</v>
      </c>
      <c r="C40" s="139" t="s">
        <v>20</v>
      </c>
      <c r="D40" s="159" t="s">
        <v>21</v>
      </c>
      <c r="E40" s="139" t="s">
        <v>21</v>
      </c>
      <c r="F40" s="139" t="s">
        <v>21</v>
      </c>
      <c r="G40" s="151"/>
      <c r="H40" s="119"/>
      <c r="I40" s="107"/>
      <c r="J40" s="107" t="s">
        <v>279</v>
      </c>
      <c r="K40" s="107" t="s">
        <v>280</v>
      </c>
    </row>
    <row r="41" spans="1:13" ht="19.5" customHeight="1" x14ac:dyDescent="0.25">
      <c r="A41" s="64" t="s">
        <v>56</v>
      </c>
      <c r="B41" s="63">
        <f>C21*0.5*B44</f>
        <v>772497</v>
      </c>
      <c r="C41" s="63">
        <f>B41/60</f>
        <v>12874.95</v>
      </c>
      <c r="D41" s="155">
        <f>C41/1320</f>
        <v>9.7537500000000001</v>
      </c>
      <c r="E41" s="67">
        <f>D41*0.8</f>
        <v>7.8030000000000008</v>
      </c>
      <c r="F41" s="67">
        <f>D41*1.2</f>
        <v>11.704499999999999</v>
      </c>
      <c r="G41" s="151"/>
      <c r="H41" s="64" t="s">
        <v>37</v>
      </c>
      <c r="I41" s="67">
        <v>9.7537500000000001</v>
      </c>
      <c r="J41" s="67">
        <v>7.8030000000000008</v>
      </c>
      <c r="K41" s="67">
        <v>11.704499999999999</v>
      </c>
    </row>
    <row r="42" spans="1:13" ht="19.5" customHeight="1" x14ac:dyDescent="0.25">
      <c r="A42" s="64" t="s">
        <v>57</v>
      </c>
      <c r="B42" s="63">
        <f>B41</f>
        <v>772497</v>
      </c>
      <c r="C42" s="63">
        <f>B42/60</f>
        <v>12874.95</v>
      </c>
      <c r="D42" s="155">
        <f>C42/1320</f>
        <v>9.7537500000000001</v>
      </c>
      <c r="E42" s="67">
        <f>D42*0.8</f>
        <v>7.8030000000000008</v>
      </c>
      <c r="F42" s="67">
        <f>D42*1.2</f>
        <v>11.704499999999999</v>
      </c>
      <c r="G42" s="149"/>
      <c r="H42" s="64" t="s">
        <v>35</v>
      </c>
      <c r="I42" s="67">
        <v>9.7537500000000001</v>
      </c>
      <c r="J42" s="67">
        <v>7.8030000000000008</v>
      </c>
      <c r="K42" s="67">
        <v>11.704499999999999</v>
      </c>
    </row>
    <row r="43" spans="1:13" ht="19.5" customHeight="1" x14ac:dyDescent="0.25">
      <c r="A43" s="64" t="s">
        <v>58</v>
      </c>
      <c r="B43" s="63">
        <f>SUM(B41:B42)</f>
        <v>1544994</v>
      </c>
      <c r="C43" s="63">
        <f>B43/60</f>
        <v>25749.9</v>
      </c>
      <c r="D43" s="155">
        <f>C43/1320</f>
        <v>19.5075</v>
      </c>
      <c r="E43" s="67">
        <f>D43*0.8</f>
        <v>15.606000000000002</v>
      </c>
      <c r="F43" s="67">
        <f>D43*1.2</f>
        <v>23.408999999999999</v>
      </c>
      <c r="G43" s="170"/>
      <c r="H43" s="64" t="s">
        <v>282</v>
      </c>
      <c r="I43" s="67">
        <v>19.5075</v>
      </c>
      <c r="J43" s="67">
        <v>15.606000000000002</v>
      </c>
      <c r="K43" s="67">
        <v>23.408999999999999</v>
      </c>
    </row>
    <row r="44" spans="1:13" ht="18" customHeight="1" x14ac:dyDescent="0.25">
      <c r="A44" s="166" t="s">
        <v>134</v>
      </c>
      <c r="B44" s="167">
        <v>8.5</v>
      </c>
      <c r="C44" s="164"/>
      <c r="D44" s="165"/>
      <c r="E44" s="165"/>
      <c r="F44" s="165"/>
      <c r="G44" s="171"/>
      <c r="H44" s="64" t="s">
        <v>281</v>
      </c>
      <c r="I44" s="42">
        <v>6361740</v>
      </c>
      <c r="J44" s="42">
        <v>5089392</v>
      </c>
      <c r="K44" s="63">
        <v>7634088</v>
      </c>
    </row>
    <row r="45" spans="1:13" ht="18" customHeight="1" x14ac:dyDescent="0.25">
      <c r="G45" s="171"/>
      <c r="K45" s="4"/>
    </row>
    <row r="46" spans="1:13" ht="18" customHeight="1" x14ac:dyDescent="0.25">
      <c r="A46" s="359" t="s">
        <v>202</v>
      </c>
      <c r="B46" s="359"/>
      <c r="C46" s="359"/>
      <c r="D46" s="360"/>
      <c r="E46" s="139" t="s">
        <v>55</v>
      </c>
      <c r="F46" s="139" t="s">
        <v>53</v>
      </c>
      <c r="G46" s="171"/>
      <c r="H46" s="359" t="s">
        <v>203</v>
      </c>
      <c r="I46" s="359"/>
      <c r="J46" s="359"/>
      <c r="K46" s="360"/>
      <c r="L46" s="139" t="s">
        <v>55</v>
      </c>
      <c r="M46" s="139" t="s">
        <v>53</v>
      </c>
    </row>
    <row r="47" spans="1:13" ht="18" customHeight="1" x14ac:dyDescent="0.25">
      <c r="A47" s="119"/>
      <c r="B47" s="139" t="s">
        <v>19</v>
      </c>
      <c r="C47" s="139" t="s">
        <v>20</v>
      </c>
      <c r="D47" s="159" t="s">
        <v>21</v>
      </c>
      <c r="E47" s="139" t="s">
        <v>21</v>
      </c>
      <c r="F47" s="139" t="s">
        <v>21</v>
      </c>
      <c r="G47" s="149"/>
      <c r="H47" s="119"/>
      <c r="I47" s="139" t="s">
        <v>19</v>
      </c>
      <c r="J47" s="139" t="s">
        <v>20</v>
      </c>
      <c r="K47" s="159" t="s">
        <v>21</v>
      </c>
      <c r="L47" s="139" t="s">
        <v>21</v>
      </c>
      <c r="M47" s="139" t="s">
        <v>21</v>
      </c>
    </row>
    <row r="48" spans="1:13" ht="18" customHeight="1" x14ac:dyDescent="0.25">
      <c r="A48" s="64" t="s">
        <v>56</v>
      </c>
      <c r="B48" s="63">
        <f>B41/C29</f>
        <v>8951.3807775738369</v>
      </c>
      <c r="C48" s="63">
        <f>B48/60</f>
        <v>149.18967962623063</v>
      </c>
      <c r="D48" s="270">
        <f>C48/1320</f>
        <v>0.11302248456532624</v>
      </c>
      <c r="E48" s="269">
        <f>D48*0.8</f>
        <v>9.0417987652261E-2</v>
      </c>
      <c r="F48" s="269">
        <f>D48*1.2</f>
        <v>0.13562698147839147</v>
      </c>
      <c r="G48" s="149"/>
      <c r="H48" s="64" t="s">
        <v>56</v>
      </c>
      <c r="I48" s="63">
        <f>B41/D29</f>
        <v>89513.807775738358</v>
      </c>
      <c r="J48" s="63">
        <f>I48/60</f>
        <v>1491.896796262306</v>
      </c>
      <c r="K48" s="270">
        <f>J48/1320</f>
        <v>1.1302248456532622</v>
      </c>
      <c r="L48" s="269">
        <f>K48*0.8</f>
        <v>0.90417987652260978</v>
      </c>
      <c r="M48" s="269">
        <f>K48*1.2</f>
        <v>1.3562698147839145</v>
      </c>
    </row>
    <row r="49" spans="1:13" ht="18" customHeight="1" x14ac:dyDescent="0.25">
      <c r="A49" s="64" t="s">
        <v>57</v>
      </c>
      <c r="B49" s="63">
        <f>B48</f>
        <v>8951.3807775738369</v>
      </c>
      <c r="C49" s="63">
        <f>B49/60</f>
        <v>149.18967962623063</v>
      </c>
      <c r="D49" s="270">
        <f>C49/1320</f>
        <v>0.11302248456532624</v>
      </c>
      <c r="E49" s="269">
        <f>D49*0.8</f>
        <v>9.0417987652261E-2</v>
      </c>
      <c r="F49" s="269">
        <f>D49*1.2</f>
        <v>0.13562698147839147</v>
      </c>
      <c r="G49" s="149"/>
      <c r="H49" s="64" t="s">
        <v>57</v>
      </c>
      <c r="I49" s="63">
        <f>I48</f>
        <v>89513.807775738358</v>
      </c>
      <c r="J49" s="63">
        <f>I49/60</f>
        <v>1491.896796262306</v>
      </c>
      <c r="K49" s="270">
        <f>J49/1320</f>
        <v>1.1302248456532622</v>
      </c>
      <c r="L49" s="269">
        <f>K49*0.8</f>
        <v>0.90417987652260978</v>
      </c>
      <c r="M49" s="269">
        <f>K49*1.2</f>
        <v>1.3562698147839145</v>
      </c>
    </row>
    <row r="50" spans="1:13" ht="18" customHeight="1" x14ac:dyDescent="0.25">
      <c r="A50" s="64" t="s">
        <v>58</v>
      </c>
      <c r="B50" s="63">
        <f>SUM(B48:B49)</f>
        <v>17902.761555147674</v>
      </c>
      <c r="C50" s="63">
        <f>B50/60</f>
        <v>298.37935925246126</v>
      </c>
      <c r="D50" s="270">
        <f>C50/1320</f>
        <v>0.22604496913065247</v>
      </c>
      <c r="E50" s="269">
        <f>D50*0.8</f>
        <v>0.180835975304522</v>
      </c>
      <c r="F50" s="269">
        <f>D50*1.2</f>
        <v>0.27125396295678295</v>
      </c>
      <c r="G50" s="149"/>
      <c r="H50" s="64" t="s">
        <v>58</v>
      </c>
      <c r="I50" s="63">
        <f>SUM(I48:I49)</f>
        <v>179027.61555147672</v>
      </c>
      <c r="J50" s="63">
        <f>I50/60</f>
        <v>2983.793592524612</v>
      </c>
      <c r="K50" s="270">
        <f>J50/1320</f>
        <v>2.2604496913065244</v>
      </c>
      <c r="L50" s="269">
        <f>K50*0.8</f>
        <v>1.8083597530452196</v>
      </c>
      <c r="M50" s="269">
        <f>K50*1.2</f>
        <v>2.712539629567829</v>
      </c>
    </row>
    <row r="51" spans="1:13" ht="18.75" customHeight="1" x14ac:dyDescent="0.25">
      <c r="A51" s="163" t="s">
        <v>138</v>
      </c>
      <c r="B51" s="174"/>
      <c r="C51" s="174"/>
      <c r="D51" s="174"/>
      <c r="E51" s="174"/>
      <c r="F51" s="174"/>
      <c r="G51" s="149"/>
      <c r="H51" s="163" t="s">
        <v>138</v>
      </c>
      <c r="K51" s="4"/>
    </row>
    <row r="52" spans="1:13" ht="18.75" customHeight="1" x14ac:dyDescent="0.25">
      <c r="A52" s="150"/>
      <c r="B52" s="10"/>
      <c r="C52" s="10"/>
      <c r="D52" s="10"/>
      <c r="E52" s="10"/>
      <c r="F52" s="10"/>
      <c r="G52" s="149"/>
      <c r="K52" s="4"/>
    </row>
    <row r="53" spans="1:13" ht="18" customHeight="1" x14ac:dyDescent="0.25">
      <c r="A53" s="359" t="s">
        <v>275</v>
      </c>
      <c r="B53" s="359"/>
      <c r="C53" s="180"/>
      <c r="D53" s="180"/>
      <c r="G53" s="149"/>
      <c r="H53" s="351" t="s">
        <v>283</v>
      </c>
      <c r="I53" s="351"/>
      <c r="J53" s="351"/>
      <c r="K53" s="351"/>
    </row>
    <row r="54" spans="1:13" ht="20.25" customHeight="1" x14ac:dyDescent="0.25">
      <c r="A54" s="229" t="s">
        <v>198</v>
      </c>
      <c r="B54" s="139" t="s">
        <v>21</v>
      </c>
      <c r="C54" s="151"/>
      <c r="D54" s="17"/>
      <c r="E54" s="17"/>
      <c r="F54" s="17"/>
      <c r="G54" s="149"/>
      <c r="H54" s="263"/>
      <c r="I54" s="352" t="s">
        <v>21</v>
      </c>
      <c r="J54" s="352"/>
      <c r="K54" s="4"/>
    </row>
    <row r="55" spans="1:13" ht="18" customHeight="1" x14ac:dyDescent="0.25">
      <c r="A55" s="64" t="s">
        <v>128</v>
      </c>
      <c r="B55" s="158">
        <f>D41*0.2</f>
        <v>1.9507500000000002</v>
      </c>
      <c r="C55" s="151"/>
      <c r="D55" s="18"/>
      <c r="E55" s="18"/>
      <c r="F55" s="18"/>
      <c r="G55" s="22"/>
      <c r="H55" s="272"/>
      <c r="I55" s="107" t="s">
        <v>276</v>
      </c>
      <c r="J55" s="107" t="s">
        <v>277</v>
      </c>
      <c r="K55" s="4"/>
    </row>
    <row r="56" spans="1:13" ht="18" customHeight="1" x14ac:dyDescent="0.25">
      <c r="A56" s="64" t="s">
        <v>129</v>
      </c>
      <c r="B56" s="158">
        <f>D42*0.2</f>
        <v>1.9507500000000002</v>
      </c>
      <c r="C56" s="151"/>
      <c r="D56" s="18"/>
      <c r="E56" s="18"/>
      <c r="F56" s="18"/>
      <c r="G56" s="22"/>
      <c r="H56" s="64" t="s">
        <v>3</v>
      </c>
      <c r="I56" s="271">
        <f>D48</f>
        <v>0.11302248456532624</v>
      </c>
      <c r="J56" s="271">
        <f>K48</f>
        <v>1.1302248456532622</v>
      </c>
      <c r="K56" s="4"/>
    </row>
    <row r="57" spans="1:13" ht="18" customHeight="1" x14ac:dyDescent="0.25">
      <c r="A57" s="64" t="s">
        <v>60</v>
      </c>
      <c r="B57" s="158">
        <f>D43*0.2</f>
        <v>3.9015000000000004</v>
      </c>
      <c r="C57" s="150"/>
      <c r="D57" s="18"/>
      <c r="E57" s="18"/>
      <c r="F57" s="18"/>
      <c r="G57" s="22"/>
      <c r="H57" s="64" t="s">
        <v>4</v>
      </c>
      <c r="I57" s="271">
        <f>D49</f>
        <v>0.11302248456532624</v>
      </c>
      <c r="J57" s="271">
        <f>K49</f>
        <v>1.1302248456532622</v>
      </c>
      <c r="K57" s="4"/>
    </row>
    <row r="58" spans="1:13" ht="18" customHeight="1" x14ac:dyDescent="0.25">
      <c r="A58" s="162" t="s">
        <v>137</v>
      </c>
      <c r="C58" s="150"/>
      <c r="D58" s="18"/>
      <c r="E58" s="18"/>
      <c r="F58" s="18"/>
      <c r="G58" s="22"/>
      <c r="H58" s="64" t="s">
        <v>278</v>
      </c>
      <c r="I58" s="271">
        <f>D50</f>
        <v>0.22604496913065247</v>
      </c>
      <c r="J58" s="271">
        <f>K50</f>
        <v>2.2604496913065244</v>
      </c>
      <c r="K58" s="4"/>
    </row>
    <row r="59" spans="1:13" ht="18" customHeight="1" x14ac:dyDescent="0.25">
      <c r="A59" s="150"/>
      <c r="B59" s="153"/>
      <c r="C59" s="150"/>
      <c r="D59" s="18"/>
      <c r="E59" s="18"/>
      <c r="F59" s="18"/>
      <c r="G59" s="22"/>
      <c r="H59" s="4"/>
      <c r="I59" s="4"/>
      <c r="J59" s="4"/>
      <c r="K59" s="4"/>
    </row>
    <row r="60" spans="1:13" ht="18" customHeight="1" x14ac:dyDescent="0.25">
      <c r="A60" s="40" t="s">
        <v>133</v>
      </c>
      <c r="B60" s="122"/>
      <c r="C60" s="40"/>
      <c r="D60" s="18"/>
      <c r="E60" s="18"/>
      <c r="F60" s="18"/>
      <c r="G60" s="22"/>
      <c r="H60" s="4"/>
      <c r="I60" s="4"/>
      <c r="J60" s="4"/>
      <c r="K60" s="4"/>
    </row>
    <row r="61" spans="1:13" x14ac:dyDescent="0.25">
      <c r="A61" s="18"/>
      <c r="B61" s="18"/>
      <c r="C61" s="18"/>
      <c r="D61" s="18"/>
      <c r="E61" s="18"/>
      <c r="F61" s="18"/>
      <c r="G61" s="18"/>
      <c r="H61" s="4"/>
      <c r="I61" s="4"/>
      <c r="J61" s="4"/>
      <c r="K61" s="4"/>
    </row>
    <row r="62" spans="1:13" x14ac:dyDescent="0.25">
      <c r="A62" s="18"/>
      <c r="B62" s="18"/>
      <c r="C62" s="18"/>
      <c r="D62" s="18"/>
      <c r="E62" s="18"/>
      <c r="F62" s="18"/>
      <c r="G62" s="18"/>
      <c r="H62" s="4"/>
      <c r="I62" s="4"/>
      <c r="J62" s="4"/>
      <c r="K62" s="4"/>
    </row>
    <row r="63" spans="1:13" x14ac:dyDescent="0.25">
      <c r="A63" s="18"/>
      <c r="B63" s="18"/>
      <c r="C63" s="18"/>
      <c r="D63" s="18"/>
      <c r="E63" s="18"/>
      <c r="F63" s="18"/>
      <c r="G63" s="18"/>
      <c r="H63" s="4"/>
      <c r="I63" s="4"/>
      <c r="J63" s="4"/>
      <c r="K63" s="4"/>
    </row>
    <row r="64" spans="1:13" x14ac:dyDescent="0.25">
      <c r="A64" s="18"/>
      <c r="B64" s="18"/>
      <c r="C64" s="18"/>
      <c r="D64" s="18"/>
      <c r="E64" s="18"/>
      <c r="F64" s="18"/>
      <c r="G64" s="18"/>
      <c r="H64" s="4"/>
      <c r="I64" s="4"/>
      <c r="J64" s="4"/>
      <c r="K64" s="4"/>
    </row>
    <row r="65" spans="1:11" x14ac:dyDescent="0.25">
      <c r="A65" s="18"/>
      <c r="B65" s="18"/>
      <c r="C65" s="18"/>
      <c r="D65" s="18"/>
      <c r="E65" s="18"/>
      <c r="F65" s="18"/>
      <c r="G65" s="18"/>
      <c r="H65" s="4"/>
      <c r="I65" s="4"/>
      <c r="J65" s="4"/>
      <c r="K65" s="4"/>
    </row>
    <row r="66" spans="1:11" x14ac:dyDescent="0.25">
      <c r="A66" s="18"/>
      <c r="B66" s="18"/>
      <c r="C66" s="18"/>
      <c r="D66" s="18"/>
      <c r="E66" s="18"/>
      <c r="F66" s="18"/>
      <c r="G66" s="18"/>
      <c r="H66" s="4"/>
      <c r="I66" s="4"/>
      <c r="J66" s="4"/>
      <c r="K66" s="4"/>
    </row>
    <row r="67" spans="1:11" x14ac:dyDescent="0.25">
      <c r="A67" s="18"/>
      <c r="B67" s="18"/>
      <c r="C67" s="18"/>
      <c r="D67" s="18"/>
      <c r="E67" s="18"/>
      <c r="F67" s="18"/>
      <c r="G67" s="18"/>
      <c r="H67" s="4"/>
      <c r="I67" s="4"/>
      <c r="J67" s="4"/>
      <c r="K67" s="4"/>
    </row>
    <row r="68" spans="1:11" x14ac:dyDescent="0.25">
      <c r="A68" s="18"/>
      <c r="B68" s="18"/>
      <c r="C68" s="18"/>
      <c r="D68" s="18"/>
      <c r="E68" s="18"/>
      <c r="F68" s="18"/>
      <c r="G68" s="18"/>
      <c r="H68" s="4"/>
      <c r="I68" s="4"/>
      <c r="J68" s="4"/>
      <c r="K68" s="4"/>
    </row>
    <row r="69" spans="1:11" x14ac:dyDescent="0.25">
      <c r="A69" s="18"/>
      <c r="B69" s="18"/>
      <c r="C69" s="18"/>
      <c r="D69" s="18"/>
      <c r="E69" s="18"/>
      <c r="F69" s="18"/>
      <c r="G69" s="18"/>
      <c r="H69" s="4"/>
      <c r="I69" s="4"/>
      <c r="J69" s="4"/>
      <c r="K69" s="4"/>
    </row>
    <row r="70" spans="1:11" x14ac:dyDescent="0.25">
      <c r="A70" s="18"/>
      <c r="B70" s="18"/>
      <c r="C70" s="18"/>
      <c r="D70" s="18"/>
      <c r="E70" s="18"/>
      <c r="F70" s="18"/>
      <c r="G70" s="18"/>
      <c r="H70" s="4"/>
      <c r="I70" s="4"/>
      <c r="J70" s="4"/>
      <c r="K70" s="4"/>
    </row>
    <row r="71" spans="1:11" x14ac:dyDescent="0.25">
      <c r="A71" s="18"/>
      <c r="B71" s="18"/>
      <c r="C71" s="18"/>
      <c r="D71" s="18"/>
      <c r="E71" s="18"/>
      <c r="F71" s="18"/>
      <c r="G71" s="18"/>
      <c r="H71" s="4"/>
      <c r="I71" s="4"/>
      <c r="J71" s="4"/>
      <c r="K71" s="4"/>
    </row>
    <row r="72" spans="1:11" x14ac:dyDescent="0.25">
      <c r="A72" s="7"/>
      <c r="B72" s="7"/>
      <c r="C72" s="7"/>
      <c r="D72" s="7"/>
      <c r="E72" s="7"/>
      <c r="F72" s="7"/>
      <c r="G72" s="7"/>
    </row>
    <row r="73" spans="1:11" x14ac:dyDescent="0.25">
      <c r="A73" s="7"/>
      <c r="B73" s="7"/>
      <c r="C73" s="7"/>
      <c r="D73" s="7"/>
      <c r="E73" s="7"/>
      <c r="F73" s="7"/>
      <c r="G73" s="7"/>
    </row>
    <row r="74" spans="1:11" x14ac:dyDescent="0.25">
      <c r="A74" s="7"/>
      <c r="B74" s="7"/>
      <c r="C74" s="7"/>
      <c r="D74" s="7"/>
      <c r="E74" s="7"/>
      <c r="F74" s="7"/>
      <c r="G74" s="7"/>
    </row>
    <row r="75" spans="1:11" x14ac:dyDescent="0.25">
      <c r="A75" s="7"/>
      <c r="B75" s="7"/>
      <c r="C75" s="7"/>
      <c r="D75" s="7"/>
      <c r="E75" s="7"/>
      <c r="F75" s="7"/>
      <c r="G75" s="7"/>
    </row>
    <row r="76" spans="1:11" x14ac:dyDescent="0.25">
      <c r="A76" s="7"/>
      <c r="B76" s="7"/>
      <c r="C76" s="7"/>
      <c r="D76" s="7"/>
      <c r="E76" s="7"/>
      <c r="F76" s="7"/>
      <c r="G76" s="7"/>
    </row>
    <row r="77" spans="1:11" x14ac:dyDescent="0.25">
      <c r="A77" s="7"/>
      <c r="B77" s="7"/>
      <c r="C77" s="7"/>
      <c r="D77" s="7"/>
      <c r="E77" s="7"/>
      <c r="F77" s="7"/>
      <c r="G77" s="7"/>
    </row>
    <row r="78" spans="1:11" x14ac:dyDescent="0.25">
      <c r="A78" s="7"/>
      <c r="B78" s="7"/>
      <c r="C78" s="7"/>
      <c r="D78" s="7"/>
      <c r="E78" s="7"/>
      <c r="F78" s="7"/>
      <c r="G78" s="7"/>
    </row>
    <row r="79" spans="1:11" x14ac:dyDescent="0.25">
      <c r="A79" s="7"/>
      <c r="B79" s="7"/>
      <c r="C79" s="7"/>
      <c r="D79" s="7"/>
      <c r="E79" s="7"/>
      <c r="F79" s="7"/>
      <c r="G79" s="7"/>
    </row>
    <row r="80" spans="1:11" x14ac:dyDescent="0.25">
      <c r="A80" s="7"/>
      <c r="B80" s="7"/>
      <c r="C80" s="7"/>
      <c r="D80" s="7"/>
      <c r="E80" s="7"/>
      <c r="F80" s="7"/>
      <c r="G80" s="7"/>
    </row>
    <row r="81" spans="1:7" x14ac:dyDescent="0.25">
      <c r="A81" s="7"/>
      <c r="B81" s="7"/>
      <c r="C81" s="7"/>
      <c r="D81" s="7"/>
      <c r="E81" s="7"/>
      <c r="F81" s="7"/>
      <c r="G81" s="7"/>
    </row>
    <row r="82" spans="1:7" x14ac:dyDescent="0.25">
      <c r="A82" s="7"/>
      <c r="B82" s="7"/>
      <c r="C82" s="7"/>
      <c r="D82" s="7"/>
      <c r="E82" s="7"/>
      <c r="F82" s="7"/>
      <c r="G82" s="7"/>
    </row>
    <row r="83" spans="1:7" x14ac:dyDescent="0.25">
      <c r="A83" s="7"/>
      <c r="B83" s="7"/>
      <c r="C83" s="7"/>
      <c r="D83" s="7"/>
      <c r="E83" s="7"/>
      <c r="F83" s="7"/>
      <c r="G83" s="7"/>
    </row>
    <row r="84" spans="1:7" x14ac:dyDescent="0.25">
      <c r="A84" s="7"/>
      <c r="B84" s="7"/>
      <c r="C84" s="7"/>
      <c r="D84" s="7"/>
      <c r="E84" s="7"/>
      <c r="F84" s="7"/>
      <c r="G84" s="7"/>
    </row>
    <row r="85" spans="1:7" x14ac:dyDescent="0.25">
      <c r="A85" s="7"/>
      <c r="B85" s="7"/>
      <c r="C85" s="7"/>
      <c r="D85" s="7"/>
      <c r="E85" s="7"/>
      <c r="F85" s="7"/>
      <c r="G85" s="7"/>
    </row>
    <row r="86" spans="1:7" x14ac:dyDescent="0.25">
      <c r="A86" s="7"/>
      <c r="B86" s="7"/>
      <c r="C86" s="7"/>
      <c r="D86" s="7"/>
      <c r="E86" s="7"/>
      <c r="F86" s="7"/>
      <c r="G86" s="7"/>
    </row>
    <row r="87" spans="1:7" x14ac:dyDescent="0.25">
      <c r="A87" s="7"/>
      <c r="B87" s="7"/>
      <c r="C87" s="7"/>
      <c r="D87" s="7"/>
      <c r="E87" s="7"/>
      <c r="F87" s="7"/>
      <c r="G87" s="7"/>
    </row>
    <row r="88" spans="1:7" x14ac:dyDescent="0.25">
      <c r="A88" s="7"/>
      <c r="B88" s="7"/>
      <c r="C88" s="7"/>
      <c r="D88" s="7"/>
      <c r="E88" s="7"/>
      <c r="F88" s="7"/>
      <c r="G88" s="7"/>
    </row>
    <row r="89" spans="1:7" x14ac:dyDescent="0.25">
      <c r="A89" s="7"/>
      <c r="B89" s="7"/>
      <c r="C89" s="7"/>
      <c r="D89" s="7"/>
      <c r="E89" s="7"/>
      <c r="F89" s="7"/>
      <c r="G89" s="7"/>
    </row>
    <row r="90" spans="1:7" x14ac:dyDescent="0.25">
      <c r="A90" s="7"/>
      <c r="B90" s="7"/>
      <c r="C90" s="7"/>
      <c r="D90" s="7"/>
      <c r="E90" s="7"/>
      <c r="F90" s="7"/>
      <c r="G90" s="7"/>
    </row>
    <row r="91" spans="1:7" x14ac:dyDescent="0.25">
      <c r="A91" s="7"/>
      <c r="B91" s="7"/>
      <c r="C91" s="7"/>
      <c r="D91" s="7"/>
      <c r="E91" s="7"/>
      <c r="F91" s="7"/>
      <c r="G91" s="7"/>
    </row>
    <row r="92" spans="1:7" x14ac:dyDescent="0.25">
      <c r="A92" s="7"/>
      <c r="B92" s="7"/>
      <c r="C92" s="7"/>
      <c r="D92" s="7"/>
      <c r="E92" s="7"/>
      <c r="F92" s="7"/>
      <c r="G92" s="7"/>
    </row>
    <row r="93" spans="1:7" x14ac:dyDescent="0.25">
      <c r="A93" s="7"/>
      <c r="B93" s="7"/>
      <c r="C93" s="7"/>
      <c r="D93" s="7"/>
      <c r="E93" s="7"/>
      <c r="F93" s="7"/>
      <c r="G93" s="7"/>
    </row>
    <row r="94" spans="1:7" x14ac:dyDescent="0.25">
      <c r="A94" s="7"/>
      <c r="B94" s="7"/>
      <c r="C94" s="7"/>
      <c r="D94" s="7"/>
      <c r="E94" s="7"/>
      <c r="F94" s="7"/>
      <c r="G94" s="7"/>
    </row>
    <row r="95" spans="1:7" x14ac:dyDescent="0.25">
      <c r="A95" s="7"/>
      <c r="B95" s="7"/>
      <c r="C95" s="7"/>
      <c r="D95" s="7"/>
      <c r="E95" s="7"/>
      <c r="F95" s="7"/>
      <c r="G95" s="7"/>
    </row>
    <row r="96" spans="1:7" x14ac:dyDescent="0.25">
      <c r="A96" s="7"/>
      <c r="B96" s="7"/>
      <c r="C96" s="7"/>
      <c r="D96" s="7"/>
      <c r="E96" s="7"/>
      <c r="F96" s="7"/>
      <c r="G96" s="7"/>
    </row>
    <row r="97" spans="1:7" x14ac:dyDescent="0.25">
      <c r="A97" s="7"/>
      <c r="B97" s="7"/>
      <c r="C97" s="7"/>
      <c r="D97" s="7"/>
      <c r="E97" s="7"/>
      <c r="F97" s="7"/>
      <c r="G97" s="7"/>
    </row>
    <row r="98" spans="1:7" x14ac:dyDescent="0.25">
      <c r="A98" s="7"/>
      <c r="B98" s="7"/>
      <c r="C98" s="7"/>
      <c r="D98" s="7"/>
      <c r="E98" s="7"/>
      <c r="F98" s="7"/>
      <c r="G98" s="7"/>
    </row>
    <row r="99" spans="1:7" x14ac:dyDescent="0.25">
      <c r="A99" s="7"/>
      <c r="B99" s="7"/>
      <c r="C99" s="7"/>
      <c r="D99" s="7"/>
      <c r="E99" s="7"/>
      <c r="F99" s="7"/>
      <c r="G99" s="7"/>
    </row>
    <row r="100" spans="1:7" x14ac:dyDescent="0.25">
      <c r="A100" s="7"/>
      <c r="B100" s="7"/>
      <c r="C100" s="7"/>
      <c r="D100" s="7"/>
      <c r="E100" s="7"/>
      <c r="F100" s="7"/>
      <c r="G100" s="7"/>
    </row>
    <row r="101" spans="1:7" x14ac:dyDescent="0.25">
      <c r="A101" s="7"/>
      <c r="B101" s="7"/>
      <c r="C101" s="7"/>
      <c r="D101" s="7"/>
      <c r="E101" s="7"/>
      <c r="F101" s="7"/>
      <c r="G101" s="7"/>
    </row>
    <row r="102" spans="1:7" x14ac:dyDescent="0.25">
      <c r="A102" s="7"/>
      <c r="B102" s="7"/>
      <c r="C102" s="7"/>
      <c r="D102" s="7"/>
      <c r="E102" s="7"/>
      <c r="F102" s="7"/>
      <c r="G102" s="7"/>
    </row>
    <row r="103" spans="1:7" x14ac:dyDescent="0.25">
      <c r="A103" s="7"/>
      <c r="B103" s="7"/>
      <c r="C103" s="7"/>
      <c r="D103" s="7"/>
      <c r="E103" s="7"/>
      <c r="F103" s="7"/>
      <c r="G103" s="7"/>
    </row>
    <row r="104" spans="1:7" x14ac:dyDescent="0.25">
      <c r="A104" s="7"/>
      <c r="B104" s="7"/>
      <c r="C104" s="7"/>
      <c r="D104" s="7"/>
      <c r="E104" s="7"/>
      <c r="F104" s="7"/>
      <c r="G104" s="7"/>
    </row>
    <row r="105" spans="1:7" x14ac:dyDescent="0.25">
      <c r="A105" s="7"/>
      <c r="B105" s="7"/>
      <c r="C105" s="7"/>
      <c r="D105" s="7"/>
      <c r="E105" s="7"/>
      <c r="F105" s="7"/>
      <c r="G105" s="7"/>
    </row>
    <row r="106" spans="1:7" x14ac:dyDescent="0.25">
      <c r="A106" s="7"/>
      <c r="B106" s="7"/>
      <c r="C106" s="7"/>
      <c r="D106" s="7"/>
      <c r="E106" s="7"/>
      <c r="F106" s="7"/>
      <c r="G106" s="7"/>
    </row>
    <row r="107" spans="1:7" x14ac:dyDescent="0.25">
      <c r="A107" s="7"/>
      <c r="B107" s="7"/>
      <c r="C107" s="7"/>
      <c r="D107" s="7"/>
      <c r="E107" s="7"/>
      <c r="F107" s="7"/>
      <c r="G107" s="7"/>
    </row>
    <row r="108" spans="1:7" x14ac:dyDescent="0.25">
      <c r="A108" s="7"/>
      <c r="B108" s="7"/>
      <c r="C108" s="7"/>
      <c r="D108" s="7"/>
      <c r="E108" s="7"/>
      <c r="F108" s="7"/>
      <c r="G108" s="7"/>
    </row>
    <row r="109" spans="1:7" x14ac:dyDescent="0.25">
      <c r="A109" s="7"/>
      <c r="B109" s="7"/>
      <c r="C109" s="7"/>
      <c r="D109" s="7"/>
      <c r="E109" s="7"/>
      <c r="F109" s="7"/>
      <c r="G109" s="7"/>
    </row>
    <row r="110" spans="1:7" x14ac:dyDescent="0.25">
      <c r="A110" s="7"/>
      <c r="B110" s="7"/>
      <c r="C110" s="7"/>
      <c r="D110" s="7"/>
      <c r="E110" s="7"/>
      <c r="F110" s="7"/>
      <c r="G110" s="7"/>
    </row>
    <row r="111" spans="1:7" x14ac:dyDescent="0.25">
      <c r="A111" s="7"/>
      <c r="B111" s="7"/>
      <c r="C111" s="7"/>
      <c r="D111" s="7"/>
      <c r="E111" s="7"/>
      <c r="F111" s="7"/>
      <c r="G111" s="7"/>
    </row>
    <row r="112" spans="1:7" x14ac:dyDescent="0.25">
      <c r="A112" s="7"/>
      <c r="B112" s="7"/>
      <c r="C112" s="7"/>
      <c r="D112" s="7"/>
      <c r="E112" s="7"/>
      <c r="F112" s="7"/>
      <c r="G112" s="7"/>
    </row>
    <row r="113" spans="1:7" x14ac:dyDescent="0.25">
      <c r="A113" s="7"/>
      <c r="B113" s="7"/>
      <c r="C113" s="7"/>
      <c r="D113" s="7"/>
      <c r="E113" s="7"/>
      <c r="F113" s="7"/>
      <c r="G113" s="7"/>
    </row>
    <row r="114" spans="1:7" x14ac:dyDescent="0.25">
      <c r="A114" s="7"/>
      <c r="B114" s="7"/>
      <c r="C114" s="7"/>
      <c r="D114" s="7"/>
      <c r="E114" s="7"/>
      <c r="F114" s="7"/>
      <c r="G114" s="7"/>
    </row>
    <row r="115" spans="1:7" x14ac:dyDescent="0.25">
      <c r="A115" s="7"/>
      <c r="B115" s="7"/>
      <c r="C115" s="7"/>
      <c r="D115" s="7"/>
      <c r="E115" s="7"/>
      <c r="F115" s="7"/>
      <c r="G115" s="7"/>
    </row>
    <row r="116" spans="1:7" x14ac:dyDescent="0.25">
      <c r="A116" s="7"/>
      <c r="B116" s="7"/>
      <c r="C116" s="7"/>
      <c r="D116" s="7"/>
      <c r="E116" s="7"/>
      <c r="F116" s="7"/>
      <c r="G116" s="7"/>
    </row>
    <row r="117" spans="1:7" x14ac:dyDescent="0.25">
      <c r="A117" s="7"/>
      <c r="B117" s="7"/>
      <c r="C117" s="7"/>
      <c r="D117" s="7"/>
      <c r="E117" s="7"/>
      <c r="F117" s="7"/>
      <c r="G117" s="7"/>
    </row>
    <row r="118" spans="1:7" x14ac:dyDescent="0.25">
      <c r="A118" s="7"/>
      <c r="B118" s="7"/>
      <c r="C118" s="7"/>
      <c r="D118" s="7"/>
      <c r="E118" s="7"/>
      <c r="F118" s="7"/>
      <c r="G118" s="7"/>
    </row>
    <row r="119" spans="1:7" x14ac:dyDescent="0.25">
      <c r="A119" s="7"/>
      <c r="B119" s="7"/>
      <c r="C119" s="7"/>
      <c r="D119" s="7"/>
      <c r="E119" s="7"/>
      <c r="F119" s="7"/>
      <c r="G119" s="7"/>
    </row>
    <row r="120" spans="1:7" x14ac:dyDescent="0.25">
      <c r="A120" s="7"/>
      <c r="B120" s="7"/>
      <c r="C120" s="7"/>
      <c r="D120" s="7"/>
      <c r="E120" s="7"/>
      <c r="F120" s="7"/>
      <c r="G120" s="7"/>
    </row>
    <row r="121" spans="1:7" x14ac:dyDescent="0.25">
      <c r="A121" s="7"/>
      <c r="B121" s="7"/>
      <c r="C121" s="7"/>
      <c r="D121" s="7"/>
      <c r="E121" s="7"/>
      <c r="F121" s="7"/>
      <c r="G121" s="7"/>
    </row>
    <row r="122" spans="1:7" x14ac:dyDescent="0.25">
      <c r="A122" s="7"/>
      <c r="B122" s="7"/>
      <c r="C122" s="7"/>
      <c r="D122" s="7"/>
      <c r="E122" s="7"/>
      <c r="F122" s="7"/>
      <c r="G122" s="7"/>
    </row>
    <row r="123" spans="1:7" x14ac:dyDescent="0.25">
      <c r="A123" s="7"/>
      <c r="B123" s="7"/>
      <c r="C123" s="7"/>
      <c r="D123" s="7"/>
      <c r="E123" s="7"/>
      <c r="F123" s="7"/>
      <c r="G123" s="7"/>
    </row>
    <row r="124" spans="1:7" x14ac:dyDescent="0.25">
      <c r="A124" s="7"/>
      <c r="B124" s="7"/>
      <c r="C124" s="7"/>
      <c r="D124" s="7"/>
      <c r="E124" s="7"/>
      <c r="F124" s="7"/>
      <c r="G124" s="7"/>
    </row>
    <row r="125" spans="1:7" x14ac:dyDescent="0.25">
      <c r="A125" s="7"/>
      <c r="B125" s="7"/>
      <c r="C125" s="7"/>
      <c r="D125" s="7"/>
      <c r="E125" s="7"/>
      <c r="F125" s="7"/>
      <c r="G125" s="7"/>
    </row>
    <row r="126" spans="1:7" x14ac:dyDescent="0.25">
      <c r="A126" s="7"/>
      <c r="B126" s="7"/>
      <c r="C126" s="7"/>
      <c r="D126" s="7"/>
      <c r="E126" s="7"/>
      <c r="F126" s="7"/>
      <c r="G126" s="7"/>
    </row>
    <row r="127" spans="1:7" x14ac:dyDescent="0.25">
      <c r="A127" s="7"/>
      <c r="B127" s="7"/>
      <c r="C127" s="7"/>
      <c r="D127" s="7"/>
      <c r="E127" s="7"/>
      <c r="F127" s="7"/>
      <c r="G127" s="7"/>
    </row>
    <row r="128" spans="1:7" x14ac:dyDescent="0.25">
      <c r="A128" s="7"/>
      <c r="B128" s="7"/>
      <c r="C128" s="7"/>
      <c r="D128" s="7"/>
      <c r="E128" s="7"/>
      <c r="F128" s="7"/>
      <c r="G128" s="7"/>
    </row>
    <row r="129" spans="1:7" x14ac:dyDescent="0.25">
      <c r="A129" s="7"/>
      <c r="B129" s="7"/>
      <c r="C129" s="7"/>
      <c r="D129" s="7"/>
      <c r="E129" s="7"/>
      <c r="F129" s="7"/>
      <c r="G129" s="7"/>
    </row>
    <row r="130" spans="1:7" x14ac:dyDescent="0.25">
      <c r="A130" s="7"/>
      <c r="B130" s="7"/>
      <c r="C130" s="7"/>
      <c r="D130" s="7"/>
      <c r="E130" s="7"/>
      <c r="F130" s="7"/>
      <c r="G130" s="7"/>
    </row>
    <row r="131" spans="1:7" x14ac:dyDescent="0.25">
      <c r="A131" s="7"/>
      <c r="B131" s="7"/>
      <c r="C131" s="7"/>
      <c r="D131" s="7"/>
      <c r="E131" s="7"/>
      <c r="F131" s="7"/>
      <c r="G131" s="7"/>
    </row>
    <row r="132" spans="1:7" x14ac:dyDescent="0.25">
      <c r="A132" s="7"/>
      <c r="B132" s="7"/>
      <c r="C132" s="7"/>
      <c r="D132" s="7"/>
      <c r="E132" s="7"/>
      <c r="F132" s="7"/>
      <c r="G132" s="7"/>
    </row>
    <row r="133" spans="1:7" x14ac:dyDescent="0.25">
      <c r="A133" s="7"/>
      <c r="B133" s="7"/>
      <c r="C133" s="7"/>
      <c r="D133" s="7"/>
      <c r="E133" s="7"/>
      <c r="F133" s="7"/>
      <c r="G133" s="7"/>
    </row>
    <row r="134" spans="1:7" x14ac:dyDescent="0.25">
      <c r="A134" s="7"/>
      <c r="B134" s="7"/>
      <c r="C134" s="7"/>
      <c r="D134" s="7"/>
      <c r="E134" s="7"/>
      <c r="F134" s="7"/>
      <c r="G134" s="7"/>
    </row>
    <row r="135" spans="1:7" x14ac:dyDescent="0.25">
      <c r="A135" s="7"/>
      <c r="B135" s="7"/>
      <c r="C135" s="7"/>
      <c r="D135" s="7"/>
      <c r="E135" s="7"/>
      <c r="F135" s="7"/>
      <c r="G135" s="7"/>
    </row>
    <row r="136" spans="1:7" x14ac:dyDescent="0.25">
      <c r="A136" s="7"/>
      <c r="B136" s="7"/>
      <c r="C136" s="7"/>
      <c r="D136" s="7"/>
      <c r="E136" s="7"/>
      <c r="F136" s="7"/>
      <c r="G136" s="7"/>
    </row>
    <row r="137" spans="1:7" x14ac:dyDescent="0.25">
      <c r="A137" s="7"/>
      <c r="B137" s="7"/>
      <c r="C137" s="7"/>
      <c r="D137" s="7"/>
      <c r="E137" s="7"/>
      <c r="F137" s="7"/>
      <c r="G137" s="7"/>
    </row>
    <row r="138" spans="1:7" x14ac:dyDescent="0.25">
      <c r="A138" s="7"/>
      <c r="B138" s="7"/>
      <c r="C138" s="7"/>
      <c r="D138" s="7"/>
      <c r="E138" s="7"/>
      <c r="F138" s="7"/>
      <c r="G138" s="7"/>
    </row>
    <row r="139" spans="1:7" x14ac:dyDescent="0.25">
      <c r="A139" s="7"/>
      <c r="B139" s="7"/>
      <c r="C139" s="7"/>
      <c r="D139" s="7"/>
      <c r="E139" s="7"/>
      <c r="F139" s="7"/>
      <c r="G139" s="7"/>
    </row>
    <row r="140" spans="1:7" x14ac:dyDescent="0.25">
      <c r="A140" s="7"/>
      <c r="B140" s="7"/>
      <c r="C140" s="7"/>
      <c r="D140" s="7"/>
      <c r="E140" s="7"/>
      <c r="F140" s="7"/>
      <c r="G140" s="7"/>
    </row>
    <row r="141" spans="1:7" x14ac:dyDescent="0.25">
      <c r="A141" s="7"/>
      <c r="B141" s="7"/>
      <c r="C141" s="7"/>
      <c r="D141" s="7"/>
      <c r="E141" s="7"/>
      <c r="F141" s="7"/>
      <c r="G141" s="7"/>
    </row>
    <row r="142" spans="1:7" x14ac:dyDescent="0.25">
      <c r="A142" s="7"/>
      <c r="B142" s="7"/>
      <c r="C142" s="7"/>
      <c r="D142" s="7"/>
      <c r="E142" s="7"/>
      <c r="F142" s="7"/>
      <c r="G142" s="7"/>
    </row>
    <row r="143" spans="1:7" x14ac:dyDescent="0.25">
      <c r="A143" s="7"/>
      <c r="B143" s="7"/>
      <c r="C143" s="7"/>
      <c r="D143" s="7"/>
      <c r="E143" s="7"/>
      <c r="F143" s="7"/>
      <c r="G143" s="7"/>
    </row>
    <row r="144" spans="1:7" x14ac:dyDescent="0.25">
      <c r="A144" s="7"/>
      <c r="B144" s="7"/>
      <c r="C144" s="7"/>
      <c r="D144" s="7"/>
      <c r="E144" s="7"/>
      <c r="F144" s="7"/>
      <c r="G144" s="7"/>
    </row>
    <row r="145" spans="1:7" x14ac:dyDescent="0.25">
      <c r="A145" s="7"/>
      <c r="B145" s="7"/>
      <c r="C145" s="7"/>
      <c r="D145" s="7"/>
      <c r="E145" s="7"/>
      <c r="F145" s="7"/>
      <c r="G145" s="7"/>
    </row>
    <row r="146" spans="1:7" x14ac:dyDescent="0.25">
      <c r="A146" s="7"/>
      <c r="B146" s="7"/>
      <c r="C146" s="7"/>
      <c r="D146" s="7"/>
      <c r="E146" s="7"/>
      <c r="F146" s="7"/>
      <c r="G146" s="7"/>
    </row>
    <row r="147" spans="1:7" x14ac:dyDescent="0.25">
      <c r="A147" s="7"/>
      <c r="B147" s="7"/>
      <c r="C147" s="7"/>
      <c r="D147" s="7"/>
      <c r="E147" s="7"/>
      <c r="F147" s="7"/>
      <c r="G147" s="7"/>
    </row>
    <row r="148" spans="1:7" x14ac:dyDescent="0.25">
      <c r="A148" s="7"/>
      <c r="B148" s="7"/>
      <c r="C148" s="7"/>
      <c r="D148" s="7"/>
      <c r="E148" s="7"/>
      <c r="F148" s="7"/>
      <c r="G148" s="7"/>
    </row>
    <row r="149" spans="1:7" x14ac:dyDescent="0.25">
      <c r="A149" s="7"/>
      <c r="B149" s="7"/>
      <c r="C149" s="7"/>
      <c r="D149" s="7"/>
      <c r="E149" s="7"/>
      <c r="F149" s="7"/>
      <c r="G149" s="7"/>
    </row>
    <row r="150" spans="1:7" x14ac:dyDescent="0.25">
      <c r="A150" s="7"/>
      <c r="B150" s="7"/>
      <c r="C150" s="7"/>
      <c r="D150" s="7"/>
      <c r="E150" s="7"/>
      <c r="F150" s="7"/>
      <c r="G150" s="7"/>
    </row>
    <row r="151" spans="1:7" x14ac:dyDescent="0.25">
      <c r="A151" s="7"/>
      <c r="B151" s="7"/>
      <c r="C151" s="7"/>
      <c r="D151" s="7"/>
      <c r="E151" s="7"/>
      <c r="F151" s="7"/>
      <c r="G151" s="7"/>
    </row>
    <row r="152" spans="1:7" x14ac:dyDescent="0.25">
      <c r="A152" s="7"/>
      <c r="B152" s="7"/>
      <c r="C152" s="7"/>
      <c r="D152" s="7"/>
      <c r="E152" s="7"/>
      <c r="F152" s="7"/>
      <c r="G152" s="7"/>
    </row>
    <row r="153" spans="1:7" x14ac:dyDescent="0.25">
      <c r="A153" s="7"/>
      <c r="B153" s="7"/>
      <c r="C153" s="7"/>
      <c r="D153" s="7"/>
      <c r="E153" s="7"/>
      <c r="F153" s="7"/>
      <c r="G153" s="7"/>
    </row>
    <row r="154" spans="1:7" x14ac:dyDescent="0.25">
      <c r="A154" s="7"/>
      <c r="B154" s="7"/>
      <c r="C154" s="7"/>
      <c r="D154" s="7"/>
      <c r="E154" s="7"/>
      <c r="F154" s="7"/>
      <c r="G154" s="7"/>
    </row>
    <row r="155" spans="1:7" x14ac:dyDescent="0.25">
      <c r="A155" s="7"/>
      <c r="B155" s="7"/>
      <c r="C155" s="7"/>
      <c r="D155" s="7"/>
      <c r="E155" s="7"/>
      <c r="F155" s="7"/>
      <c r="G155" s="7"/>
    </row>
    <row r="156" spans="1:7" x14ac:dyDescent="0.25">
      <c r="A156" s="7"/>
      <c r="B156" s="7"/>
      <c r="C156" s="7"/>
      <c r="D156" s="7"/>
      <c r="E156" s="7"/>
      <c r="F156" s="7"/>
      <c r="G156" s="7"/>
    </row>
    <row r="157" spans="1:7" x14ac:dyDescent="0.25">
      <c r="A157" s="7"/>
      <c r="B157" s="7"/>
      <c r="C157" s="7"/>
      <c r="D157" s="7"/>
      <c r="E157" s="7"/>
      <c r="F157" s="7"/>
      <c r="G157" s="7"/>
    </row>
    <row r="158" spans="1:7" x14ac:dyDescent="0.25">
      <c r="A158" s="7"/>
      <c r="B158" s="7"/>
      <c r="C158" s="7"/>
      <c r="D158" s="7"/>
      <c r="E158" s="7"/>
      <c r="F158" s="7"/>
      <c r="G158" s="7"/>
    </row>
    <row r="159" spans="1:7" x14ac:dyDescent="0.25">
      <c r="A159" s="7"/>
      <c r="B159" s="7"/>
      <c r="C159" s="7"/>
      <c r="D159" s="7"/>
      <c r="E159" s="7"/>
      <c r="F159" s="7"/>
      <c r="G159" s="7"/>
    </row>
    <row r="160" spans="1:7" x14ac:dyDescent="0.25">
      <c r="A160" s="7"/>
      <c r="B160" s="7"/>
      <c r="C160" s="7"/>
      <c r="D160" s="7"/>
      <c r="E160" s="7"/>
      <c r="F160" s="7"/>
      <c r="G160" s="7"/>
    </row>
    <row r="161" spans="1:7" x14ac:dyDescent="0.25">
      <c r="A161" s="7"/>
      <c r="B161" s="7"/>
      <c r="C161" s="7"/>
      <c r="D161" s="7"/>
      <c r="E161" s="7"/>
      <c r="F161" s="7"/>
      <c r="G161" s="7"/>
    </row>
    <row r="162" spans="1:7" x14ac:dyDescent="0.25">
      <c r="A162" s="7"/>
      <c r="B162" s="7"/>
      <c r="C162" s="7"/>
      <c r="D162" s="7"/>
      <c r="E162" s="7"/>
      <c r="F162" s="7"/>
      <c r="G162" s="7"/>
    </row>
    <row r="163" spans="1:7" x14ac:dyDescent="0.25">
      <c r="A163" s="7"/>
      <c r="B163" s="7"/>
      <c r="C163" s="7"/>
      <c r="D163" s="7"/>
      <c r="E163" s="7"/>
      <c r="F163" s="7"/>
      <c r="G163" s="7"/>
    </row>
    <row r="164" spans="1:7" x14ac:dyDescent="0.25">
      <c r="A164" s="7"/>
      <c r="B164" s="7"/>
      <c r="C164" s="7"/>
      <c r="D164" s="7"/>
      <c r="E164" s="7"/>
      <c r="F164" s="7"/>
      <c r="G164" s="7"/>
    </row>
    <row r="165" spans="1:7" x14ac:dyDescent="0.25">
      <c r="A165" s="7"/>
      <c r="B165" s="7"/>
      <c r="C165" s="7"/>
      <c r="D165" s="7"/>
      <c r="E165" s="7"/>
      <c r="F165" s="7"/>
      <c r="G165" s="7"/>
    </row>
    <row r="166" spans="1:7" x14ac:dyDescent="0.25">
      <c r="A166" s="7"/>
      <c r="B166" s="7"/>
      <c r="C166" s="7"/>
      <c r="D166" s="7"/>
      <c r="E166" s="7"/>
      <c r="F166" s="7"/>
      <c r="G166" s="7"/>
    </row>
    <row r="167" spans="1:7" x14ac:dyDescent="0.25">
      <c r="A167" s="7"/>
      <c r="B167" s="7"/>
      <c r="C167" s="7"/>
      <c r="D167" s="7"/>
      <c r="E167" s="7"/>
      <c r="F167" s="7"/>
      <c r="G167" s="7"/>
    </row>
    <row r="168" spans="1:7" x14ac:dyDescent="0.25">
      <c r="A168" s="7"/>
      <c r="B168" s="7"/>
      <c r="C168" s="7"/>
      <c r="D168" s="7"/>
      <c r="E168" s="7"/>
      <c r="F168" s="7"/>
      <c r="G168" s="7"/>
    </row>
    <row r="169" spans="1:7" x14ac:dyDescent="0.25">
      <c r="A169" s="7"/>
      <c r="B169" s="7"/>
      <c r="C169" s="7"/>
      <c r="D169" s="7"/>
      <c r="E169" s="7"/>
      <c r="F169" s="7"/>
      <c r="G169" s="7"/>
    </row>
    <row r="170" spans="1:7" x14ac:dyDescent="0.25">
      <c r="A170" s="7"/>
      <c r="B170" s="7"/>
      <c r="C170" s="7"/>
      <c r="D170" s="7"/>
      <c r="E170" s="7"/>
      <c r="F170" s="7"/>
      <c r="G170" s="7"/>
    </row>
    <row r="171" spans="1:7" x14ac:dyDescent="0.25">
      <c r="A171" s="7"/>
      <c r="B171" s="7"/>
      <c r="C171" s="7"/>
      <c r="D171" s="7"/>
      <c r="E171" s="7"/>
      <c r="F171" s="7"/>
      <c r="G171" s="7"/>
    </row>
    <row r="172" spans="1:7" x14ac:dyDescent="0.25">
      <c r="A172" s="7"/>
      <c r="B172" s="7"/>
      <c r="C172" s="7"/>
      <c r="D172" s="7"/>
      <c r="E172" s="7"/>
      <c r="F172" s="7"/>
      <c r="G172" s="7"/>
    </row>
    <row r="173" spans="1:7" x14ac:dyDescent="0.25">
      <c r="A173" s="7"/>
      <c r="B173" s="7"/>
      <c r="C173" s="7"/>
      <c r="D173" s="7"/>
      <c r="E173" s="7"/>
      <c r="F173" s="7"/>
      <c r="G173" s="7"/>
    </row>
    <row r="174" spans="1:7" x14ac:dyDescent="0.25">
      <c r="A174" s="7"/>
      <c r="B174" s="7"/>
      <c r="C174" s="7"/>
      <c r="D174" s="7"/>
      <c r="E174" s="7"/>
      <c r="F174" s="7"/>
      <c r="G174" s="7"/>
    </row>
    <row r="175" spans="1:7" x14ac:dyDescent="0.25">
      <c r="A175" s="7"/>
      <c r="B175" s="7"/>
      <c r="C175" s="7"/>
      <c r="D175" s="7"/>
      <c r="E175" s="7"/>
      <c r="F175" s="7"/>
      <c r="G175" s="7"/>
    </row>
    <row r="176" spans="1:7" x14ac:dyDescent="0.25">
      <c r="A176" s="7"/>
      <c r="B176" s="7"/>
      <c r="C176" s="7"/>
      <c r="D176" s="7"/>
      <c r="E176" s="7"/>
      <c r="F176" s="7"/>
      <c r="G176" s="7"/>
    </row>
    <row r="177" spans="1:7" x14ac:dyDescent="0.25">
      <c r="A177" s="7"/>
      <c r="B177" s="7"/>
      <c r="C177" s="7"/>
      <c r="D177" s="7"/>
      <c r="E177" s="7"/>
      <c r="F177" s="7"/>
      <c r="G177" s="7"/>
    </row>
    <row r="178" spans="1:7" x14ac:dyDescent="0.25">
      <c r="A178" s="7"/>
      <c r="B178" s="7"/>
      <c r="C178" s="7"/>
      <c r="D178" s="7"/>
      <c r="E178" s="7"/>
      <c r="F178" s="7"/>
      <c r="G178" s="7"/>
    </row>
    <row r="179" spans="1:7" x14ac:dyDescent="0.25">
      <c r="A179" s="7"/>
      <c r="B179" s="7"/>
      <c r="C179" s="7"/>
      <c r="D179" s="7"/>
      <c r="E179" s="7"/>
      <c r="F179" s="7"/>
      <c r="G179" s="7"/>
    </row>
    <row r="180" spans="1:7" x14ac:dyDescent="0.25">
      <c r="A180" s="7"/>
      <c r="B180" s="7"/>
      <c r="C180" s="7"/>
      <c r="D180" s="7"/>
      <c r="E180" s="7"/>
      <c r="F180" s="7"/>
      <c r="G180" s="7"/>
    </row>
    <row r="181" spans="1:7" x14ac:dyDescent="0.25">
      <c r="A181" s="7"/>
      <c r="B181" s="7"/>
      <c r="C181" s="7"/>
      <c r="D181" s="7"/>
      <c r="E181" s="7"/>
      <c r="F181" s="7"/>
      <c r="G181" s="7"/>
    </row>
    <row r="182" spans="1:7" x14ac:dyDescent="0.25">
      <c r="A182" s="7"/>
      <c r="B182" s="7"/>
      <c r="C182" s="7"/>
      <c r="D182" s="7"/>
      <c r="E182" s="7"/>
      <c r="F182" s="7"/>
      <c r="G182" s="7"/>
    </row>
    <row r="183" spans="1:7" x14ac:dyDescent="0.25">
      <c r="A183" s="7"/>
      <c r="B183" s="7"/>
      <c r="C183" s="7"/>
      <c r="D183" s="7"/>
      <c r="E183" s="7"/>
      <c r="F183" s="7"/>
      <c r="G183" s="7"/>
    </row>
    <row r="184" spans="1:7" x14ac:dyDescent="0.25">
      <c r="A184" s="7"/>
      <c r="B184" s="7"/>
      <c r="C184" s="7"/>
      <c r="D184" s="7"/>
      <c r="E184" s="7"/>
      <c r="F184" s="7"/>
      <c r="G184" s="7"/>
    </row>
    <row r="185" spans="1:7" x14ac:dyDescent="0.25">
      <c r="A185" s="7"/>
      <c r="B185" s="7"/>
      <c r="C185" s="7"/>
      <c r="D185" s="7"/>
      <c r="E185" s="7"/>
      <c r="F185" s="7"/>
      <c r="G185" s="7"/>
    </row>
    <row r="186" spans="1:7" x14ac:dyDescent="0.25">
      <c r="A186" s="7"/>
      <c r="B186" s="7"/>
      <c r="C186" s="7"/>
      <c r="D186" s="7"/>
      <c r="E186" s="7"/>
      <c r="F186" s="7"/>
      <c r="G186" s="7"/>
    </row>
    <row r="187" spans="1:7" x14ac:dyDescent="0.25">
      <c r="A187" s="7"/>
      <c r="B187" s="7"/>
      <c r="C187" s="7"/>
      <c r="D187" s="7"/>
      <c r="E187" s="7"/>
      <c r="F187" s="7"/>
      <c r="G187" s="7"/>
    </row>
    <row r="188" spans="1:7" x14ac:dyDescent="0.25">
      <c r="A188" s="7"/>
      <c r="B188" s="7"/>
      <c r="C188" s="7"/>
      <c r="D188" s="7"/>
      <c r="E188" s="7"/>
      <c r="F188" s="7"/>
      <c r="G188" s="7"/>
    </row>
    <row r="189" spans="1:7" x14ac:dyDescent="0.25">
      <c r="A189" s="7"/>
      <c r="B189" s="7"/>
      <c r="C189" s="7"/>
      <c r="D189" s="7"/>
      <c r="E189" s="7"/>
      <c r="F189" s="7"/>
      <c r="G189" s="7"/>
    </row>
    <row r="190" spans="1:7" x14ac:dyDescent="0.25">
      <c r="A190" s="7"/>
      <c r="B190" s="7"/>
      <c r="C190" s="7"/>
      <c r="D190" s="7"/>
      <c r="E190" s="7"/>
      <c r="F190" s="7"/>
      <c r="G190" s="7"/>
    </row>
    <row r="191" spans="1:7" x14ac:dyDescent="0.25">
      <c r="A191" s="7"/>
      <c r="B191" s="7"/>
      <c r="C191" s="7"/>
      <c r="D191" s="7"/>
      <c r="E191" s="7"/>
      <c r="F191" s="7"/>
      <c r="G191" s="7"/>
    </row>
    <row r="192" spans="1:7" x14ac:dyDescent="0.25">
      <c r="A192" s="7"/>
      <c r="B192" s="7"/>
      <c r="C192" s="7"/>
      <c r="D192" s="7"/>
      <c r="E192" s="7"/>
      <c r="F192" s="7"/>
      <c r="G192" s="7"/>
    </row>
    <row r="193" spans="1:7" x14ac:dyDescent="0.25">
      <c r="A193" s="7"/>
      <c r="B193" s="7"/>
      <c r="C193" s="7"/>
      <c r="D193" s="7"/>
      <c r="E193" s="7"/>
      <c r="F193" s="7"/>
      <c r="G193" s="7"/>
    </row>
    <row r="194" spans="1:7" x14ac:dyDescent="0.25">
      <c r="A194" s="7"/>
      <c r="B194" s="7"/>
      <c r="C194" s="7"/>
      <c r="D194" s="7"/>
      <c r="E194" s="7"/>
      <c r="F194" s="7"/>
      <c r="G194" s="7"/>
    </row>
    <row r="195" spans="1:7" x14ac:dyDescent="0.25">
      <c r="A195" s="7"/>
      <c r="B195" s="7"/>
      <c r="C195" s="7"/>
      <c r="D195" s="7"/>
      <c r="E195" s="7"/>
      <c r="F195" s="7"/>
      <c r="G195" s="7"/>
    </row>
    <row r="196" spans="1:7" x14ac:dyDescent="0.25">
      <c r="A196" s="7"/>
      <c r="B196" s="7"/>
      <c r="C196" s="7"/>
      <c r="D196" s="7"/>
      <c r="E196" s="7"/>
      <c r="F196" s="7"/>
      <c r="G196" s="7"/>
    </row>
    <row r="197" spans="1:7" x14ac:dyDescent="0.25">
      <c r="A197" s="7"/>
      <c r="B197" s="7"/>
      <c r="C197" s="7"/>
      <c r="D197" s="7"/>
      <c r="E197" s="7"/>
      <c r="F197" s="7"/>
      <c r="G197" s="7"/>
    </row>
    <row r="198" spans="1:7" x14ac:dyDescent="0.25">
      <c r="A198" s="7"/>
      <c r="B198" s="7"/>
      <c r="C198" s="7"/>
      <c r="D198" s="7"/>
      <c r="E198" s="7"/>
      <c r="F198" s="7"/>
      <c r="G198" s="7"/>
    </row>
    <row r="199" spans="1:7" x14ac:dyDescent="0.25">
      <c r="A199" s="7"/>
      <c r="B199" s="7"/>
      <c r="C199" s="7"/>
      <c r="D199" s="7"/>
      <c r="E199" s="7"/>
      <c r="F199" s="7"/>
      <c r="G199" s="7"/>
    </row>
    <row r="200" spans="1:7" x14ac:dyDescent="0.25">
      <c r="A200" s="7"/>
      <c r="B200" s="7"/>
      <c r="C200" s="7"/>
      <c r="D200" s="7"/>
      <c r="E200" s="7"/>
      <c r="F200" s="7"/>
      <c r="G200" s="7"/>
    </row>
    <row r="201" spans="1:7" x14ac:dyDescent="0.25">
      <c r="A201" s="7"/>
      <c r="B201" s="7"/>
      <c r="C201" s="7"/>
      <c r="D201" s="7"/>
      <c r="E201" s="7"/>
      <c r="F201" s="7"/>
      <c r="G201" s="7"/>
    </row>
    <row r="202" spans="1:7" x14ac:dyDescent="0.25">
      <c r="A202" s="7"/>
      <c r="B202" s="7"/>
      <c r="C202" s="7"/>
      <c r="D202" s="7"/>
      <c r="E202" s="7"/>
      <c r="F202" s="7"/>
      <c r="G202" s="7"/>
    </row>
    <row r="203" spans="1:7" x14ac:dyDescent="0.25">
      <c r="A203" s="7"/>
      <c r="B203" s="7"/>
      <c r="C203" s="7"/>
      <c r="D203" s="7"/>
      <c r="E203" s="7"/>
      <c r="F203" s="7"/>
      <c r="G203" s="7"/>
    </row>
    <row r="204" spans="1:7" x14ac:dyDescent="0.25">
      <c r="A204" s="7"/>
      <c r="B204" s="7"/>
      <c r="C204" s="7"/>
      <c r="D204" s="7"/>
      <c r="E204" s="7"/>
      <c r="F204" s="7"/>
      <c r="G204" s="7"/>
    </row>
    <row r="205" spans="1:7" x14ac:dyDescent="0.25">
      <c r="A205" s="7"/>
      <c r="B205" s="7"/>
      <c r="C205" s="7"/>
      <c r="D205" s="7"/>
      <c r="E205" s="7"/>
      <c r="F205" s="7"/>
      <c r="G205" s="7"/>
    </row>
    <row r="206" spans="1:7" x14ac:dyDescent="0.25">
      <c r="A206" s="7"/>
      <c r="B206" s="7"/>
      <c r="C206" s="7"/>
      <c r="D206" s="7"/>
      <c r="E206" s="7"/>
      <c r="F206" s="7"/>
      <c r="G206" s="7"/>
    </row>
    <row r="207" spans="1:7" x14ac:dyDescent="0.25">
      <c r="A207" s="7"/>
      <c r="B207" s="7"/>
      <c r="C207" s="7"/>
      <c r="D207" s="7"/>
      <c r="E207" s="7"/>
      <c r="F207" s="7"/>
      <c r="G207" s="7"/>
    </row>
    <row r="208" spans="1:7" x14ac:dyDescent="0.25">
      <c r="A208" s="7"/>
      <c r="B208" s="7"/>
      <c r="C208" s="7"/>
      <c r="D208" s="7"/>
      <c r="E208" s="7"/>
      <c r="F208" s="7"/>
      <c r="G208" s="7"/>
    </row>
    <row r="209" spans="1:7" x14ac:dyDescent="0.25">
      <c r="A209" s="7"/>
      <c r="B209" s="7"/>
      <c r="C209" s="7"/>
      <c r="D209" s="7"/>
      <c r="E209" s="7"/>
      <c r="F209" s="7"/>
      <c r="G209" s="7"/>
    </row>
    <row r="210" spans="1:7" x14ac:dyDescent="0.25">
      <c r="A210" s="7"/>
      <c r="B210" s="7"/>
      <c r="C210" s="7"/>
      <c r="D210" s="7"/>
      <c r="E210" s="7"/>
      <c r="F210" s="7"/>
      <c r="G210" s="7"/>
    </row>
    <row r="211" spans="1:7" x14ac:dyDescent="0.25">
      <c r="A211" s="7"/>
      <c r="B211" s="7"/>
      <c r="C211" s="7"/>
      <c r="D211" s="7"/>
      <c r="E211" s="7"/>
      <c r="F211" s="7"/>
      <c r="G211" s="7"/>
    </row>
    <row r="212" spans="1:7" x14ac:dyDescent="0.25">
      <c r="A212" s="7"/>
      <c r="B212" s="7"/>
      <c r="C212" s="7"/>
      <c r="D212" s="7"/>
      <c r="E212" s="7"/>
      <c r="F212" s="7"/>
      <c r="G212" s="7"/>
    </row>
    <row r="213" spans="1:7" x14ac:dyDescent="0.25">
      <c r="A213" s="7"/>
      <c r="B213" s="7"/>
      <c r="C213" s="7"/>
      <c r="D213" s="7"/>
      <c r="E213" s="7"/>
      <c r="F213" s="7"/>
      <c r="G213" s="7"/>
    </row>
    <row r="214" spans="1:7" x14ac:dyDescent="0.25">
      <c r="A214" s="7"/>
      <c r="B214" s="7"/>
      <c r="C214" s="7"/>
      <c r="D214" s="7"/>
      <c r="E214" s="7"/>
      <c r="F214" s="7"/>
      <c r="G214" s="7"/>
    </row>
    <row r="215" spans="1:7" x14ac:dyDescent="0.25">
      <c r="A215" s="7"/>
      <c r="B215" s="7"/>
      <c r="C215" s="7"/>
      <c r="D215" s="7"/>
      <c r="E215" s="7"/>
      <c r="F215" s="7"/>
      <c r="G215" s="7"/>
    </row>
    <row r="216" spans="1:7" x14ac:dyDescent="0.25">
      <c r="A216" s="7"/>
      <c r="B216" s="7"/>
      <c r="C216" s="7"/>
      <c r="D216" s="7"/>
      <c r="E216" s="7"/>
      <c r="F216" s="7"/>
      <c r="G216" s="7"/>
    </row>
    <row r="217" spans="1:7" x14ac:dyDescent="0.25">
      <c r="A217" s="7"/>
      <c r="B217" s="7"/>
      <c r="C217" s="7"/>
      <c r="D217" s="7"/>
      <c r="E217" s="7"/>
      <c r="F217" s="7"/>
      <c r="G217" s="7"/>
    </row>
    <row r="218" spans="1:7" x14ac:dyDescent="0.25">
      <c r="A218" s="7"/>
      <c r="B218" s="7"/>
      <c r="C218" s="7"/>
      <c r="D218" s="7"/>
      <c r="E218" s="7"/>
      <c r="F218" s="7"/>
      <c r="G218" s="7"/>
    </row>
    <row r="219" spans="1:7" x14ac:dyDescent="0.25">
      <c r="A219" s="7"/>
      <c r="B219" s="7"/>
      <c r="C219" s="7"/>
      <c r="D219" s="7"/>
      <c r="E219" s="7"/>
      <c r="F219" s="7"/>
      <c r="G219" s="7"/>
    </row>
    <row r="220" spans="1:7" x14ac:dyDescent="0.25">
      <c r="A220" s="7"/>
      <c r="B220" s="7"/>
      <c r="C220" s="7"/>
      <c r="D220" s="7"/>
      <c r="E220" s="7"/>
      <c r="F220" s="7"/>
      <c r="G220" s="7"/>
    </row>
    <row r="221" spans="1:7" x14ac:dyDescent="0.25">
      <c r="A221" s="7"/>
      <c r="B221" s="7"/>
      <c r="C221" s="7"/>
      <c r="D221" s="7"/>
      <c r="E221" s="7"/>
      <c r="F221" s="7"/>
      <c r="G221" s="7"/>
    </row>
    <row r="222" spans="1:7" x14ac:dyDescent="0.25">
      <c r="A222" s="7"/>
      <c r="B222" s="7"/>
      <c r="C222" s="7"/>
      <c r="D222" s="7"/>
      <c r="E222" s="7"/>
      <c r="F222" s="7"/>
      <c r="G222" s="7"/>
    </row>
    <row r="223" spans="1:7" x14ac:dyDescent="0.25">
      <c r="A223" s="7"/>
      <c r="B223" s="7"/>
      <c r="C223" s="7"/>
      <c r="D223" s="7"/>
      <c r="E223" s="7"/>
      <c r="F223" s="7"/>
      <c r="G223" s="7"/>
    </row>
    <row r="224" spans="1:7" x14ac:dyDescent="0.25">
      <c r="A224" s="7"/>
      <c r="B224" s="7"/>
      <c r="C224" s="7"/>
      <c r="D224" s="7"/>
      <c r="E224" s="7"/>
      <c r="F224" s="7"/>
      <c r="G224" s="7"/>
    </row>
    <row r="225" spans="1:7" x14ac:dyDescent="0.25">
      <c r="A225" s="7"/>
      <c r="B225" s="7"/>
      <c r="C225" s="7"/>
      <c r="D225" s="7"/>
      <c r="E225" s="7"/>
      <c r="F225" s="7"/>
      <c r="G225" s="7"/>
    </row>
    <row r="226" spans="1:7" x14ac:dyDescent="0.25">
      <c r="A226" s="7"/>
      <c r="B226" s="7"/>
      <c r="C226" s="7"/>
      <c r="D226" s="7"/>
      <c r="E226" s="7"/>
      <c r="F226" s="7"/>
      <c r="G226" s="7"/>
    </row>
    <row r="227" spans="1:7" x14ac:dyDescent="0.25">
      <c r="A227" s="7"/>
      <c r="B227" s="7"/>
      <c r="C227" s="7"/>
      <c r="D227" s="7"/>
      <c r="E227" s="7"/>
      <c r="F227" s="7"/>
      <c r="G227" s="7"/>
    </row>
    <row r="228" spans="1:7" x14ac:dyDescent="0.25">
      <c r="A228" s="7"/>
      <c r="B228" s="7"/>
      <c r="C228" s="7"/>
      <c r="D228" s="7"/>
      <c r="E228" s="7"/>
      <c r="F228" s="7"/>
      <c r="G228" s="7"/>
    </row>
    <row r="229" spans="1:7" x14ac:dyDescent="0.25">
      <c r="A229" s="7"/>
      <c r="B229" s="7"/>
      <c r="C229" s="7"/>
      <c r="D229" s="7"/>
      <c r="E229" s="7"/>
      <c r="F229" s="7"/>
      <c r="G229" s="7"/>
    </row>
    <row r="230" spans="1:7" x14ac:dyDescent="0.25">
      <c r="A230" s="7"/>
      <c r="B230" s="7"/>
      <c r="C230" s="7"/>
      <c r="D230" s="7"/>
      <c r="E230" s="7"/>
      <c r="F230" s="7"/>
      <c r="G230" s="7"/>
    </row>
    <row r="231" spans="1:7" x14ac:dyDescent="0.25">
      <c r="A231" s="7"/>
      <c r="B231" s="7"/>
      <c r="C231" s="7"/>
      <c r="D231" s="7"/>
      <c r="E231" s="7"/>
      <c r="F231" s="7"/>
      <c r="G231" s="7"/>
    </row>
    <row r="232" spans="1:7" x14ac:dyDescent="0.25">
      <c r="A232" s="7"/>
      <c r="B232" s="7"/>
      <c r="C232" s="7"/>
      <c r="D232" s="7"/>
      <c r="E232" s="7"/>
      <c r="F232" s="7"/>
      <c r="G232" s="7"/>
    </row>
    <row r="233" spans="1:7" x14ac:dyDescent="0.25">
      <c r="A233" s="7"/>
      <c r="B233" s="7"/>
      <c r="C233" s="7"/>
      <c r="D233" s="7"/>
      <c r="E233" s="7"/>
      <c r="F233" s="7"/>
      <c r="G233" s="7"/>
    </row>
    <row r="234" spans="1:7" x14ac:dyDescent="0.25">
      <c r="A234" s="7"/>
      <c r="B234" s="7"/>
      <c r="C234" s="7"/>
      <c r="D234" s="7"/>
      <c r="E234" s="7"/>
      <c r="F234" s="7"/>
      <c r="G234" s="7"/>
    </row>
    <row r="235" spans="1:7" x14ac:dyDescent="0.25">
      <c r="A235" s="7"/>
      <c r="B235" s="7"/>
      <c r="C235" s="7"/>
      <c r="D235" s="7"/>
      <c r="E235" s="7"/>
      <c r="F235" s="7"/>
      <c r="G235" s="7"/>
    </row>
    <row r="236" spans="1:7" x14ac:dyDescent="0.25">
      <c r="A236" s="7"/>
      <c r="B236" s="7"/>
      <c r="C236" s="7"/>
      <c r="D236" s="7"/>
      <c r="E236" s="7"/>
      <c r="F236" s="7"/>
      <c r="G236" s="7"/>
    </row>
    <row r="237" spans="1:7" x14ac:dyDescent="0.25">
      <c r="A237" s="7"/>
      <c r="B237" s="7"/>
      <c r="C237" s="7"/>
      <c r="D237" s="7"/>
      <c r="E237" s="7"/>
      <c r="F237" s="7"/>
      <c r="G237" s="7"/>
    </row>
    <row r="238" spans="1:7" x14ac:dyDescent="0.25">
      <c r="A238" s="7"/>
      <c r="B238" s="7"/>
      <c r="C238" s="7"/>
      <c r="D238" s="7"/>
      <c r="E238" s="7"/>
      <c r="F238" s="7"/>
      <c r="G238" s="7"/>
    </row>
    <row r="239" spans="1:7" x14ac:dyDescent="0.25">
      <c r="A239" s="7"/>
      <c r="B239" s="7"/>
      <c r="C239" s="7"/>
      <c r="D239" s="7"/>
      <c r="E239" s="7"/>
      <c r="F239" s="7"/>
      <c r="G239" s="7"/>
    </row>
    <row r="240" spans="1:7" x14ac:dyDescent="0.25">
      <c r="A240" s="7"/>
      <c r="B240" s="7"/>
      <c r="C240" s="7"/>
      <c r="D240" s="7"/>
      <c r="E240" s="7"/>
      <c r="F240" s="7"/>
      <c r="G240" s="7"/>
    </row>
    <row r="241" spans="1:7" x14ac:dyDescent="0.25">
      <c r="A241" s="7"/>
      <c r="B241" s="7"/>
      <c r="C241" s="7"/>
      <c r="D241" s="7"/>
      <c r="E241" s="7"/>
      <c r="F241" s="7"/>
      <c r="G241" s="7"/>
    </row>
    <row r="242" spans="1:7" x14ac:dyDescent="0.25">
      <c r="A242" s="7"/>
      <c r="B242" s="7"/>
      <c r="C242" s="7"/>
      <c r="D242" s="7"/>
      <c r="E242" s="7"/>
      <c r="F242" s="7"/>
      <c r="G242" s="7"/>
    </row>
    <row r="243" spans="1:7" x14ac:dyDescent="0.25">
      <c r="A243" s="7"/>
      <c r="B243" s="7"/>
      <c r="C243" s="7"/>
      <c r="D243" s="7"/>
      <c r="E243" s="7"/>
      <c r="F243" s="7"/>
      <c r="G243" s="7"/>
    </row>
    <row r="244" spans="1:7" x14ac:dyDescent="0.25">
      <c r="A244" s="7"/>
      <c r="B244" s="7"/>
      <c r="C244" s="7"/>
      <c r="D244" s="7"/>
      <c r="E244" s="7"/>
      <c r="F244" s="7"/>
      <c r="G244" s="7"/>
    </row>
    <row r="245" spans="1:7" x14ac:dyDescent="0.25">
      <c r="A245" s="7"/>
      <c r="B245" s="7"/>
      <c r="C245" s="7"/>
      <c r="D245" s="7"/>
      <c r="E245" s="7"/>
      <c r="F245" s="7"/>
      <c r="G245" s="7"/>
    </row>
    <row r="246" spans="1:7" x14ac:dyDescent="0.25">
      <c r="A246" s="7"/>
      <c r="B246" s="7"/>
      <c r="C246" s="7"/>
      <c r="D246" s="7"/>
      <c r="E246" s="7"/>
      <c r="F246" s="7"/>
      <c r="G246" s="7"/>
    </row>
    <row r="247" spans="1:7" x14ac:dyDescent="0.25">
      <c r="A247" s="7"/>
      <c r="B247" s="7"/>
      <c r="C247" s="7"/>
      <c r="D247" s="7"/>
      <c r="E247" s="7"/>
      <c r="F247" s="7"/>
      <c r="G247" s="7"/>
    </row>
    <row r="248" spans="1:7" x14ac:dyDescent="0.25">
      <c r="A248" s="7"/>
      <c r="B248" s="7"/>
      <c r="C248" s="7"/>
      <c r="D248" s="7"/>
      <c r="E248" s="7"/>
      <c r="F248" s="7"/>
      <c r="G248" s="7"/>
    </row>
    <row r="249" spans="1:7" x14ac:dyDescent="0.25">
      <c r="A249" s="7"/>
      <c r="B249" s="7"/>
      <c r="C249" s="7"/>
      <c r="D249" s="7"/>
      <c r="E249" s="7"/>
      <c r="F249" s="7"/>
      <c r="G249" s="7"/>
    </row>
    <row r="250" spans="1:7" x14ac:dyDescent="0.25">
      <c r="A250" s="7"/>
      <c r="B250" s="7"/>
      <c r="C250" s="7"/>
      <c r="D250" s="7"/>
      <c r="E250" s="7"/>
      <c r="F250" s="7"/>
      <c r="G250" s="7"/>
    </row>
    <row r="251" spans="1:7" x14ac:dyDescent="0.25">
      <c r="A251" s="7"/>
      <c r="B251" s="7"/>
      <c r="C251" s="7"/>
      <c r="D251" s="7"/>
      <c r="E251" s="7"/>
      <c r="F251" s="7"/>
      <c r="G251" s="7"/>
    </row>
    <row r="252" spans="1:7" x14ac:dyDescent="0.25">
      <c r="A252" s="7"/>
      <c r="B252" s="7"/>
      <c r="C252" s="7"/>
      <c r="D252" s="7"/>
      <c r="E252" s="7"/>
      <c r="F252" s="7"/>
      <c r="G252" s="7"/>
    </row>
    <row r="253" spans="1:7" x14ac:dyDescent="0.25">
      <c r="A253" s="7"/>
      <c r="B253" s="7"/>
      <c r="C253" s="7"/>
      <c r="D253" s="7"/>
      <c r="E253" s="7"/>
      <c r="F253" s="7"/>
      <c r="G253" s="7"/>
    </row>
    <row r="254" spans="1:7" x14ac:dyDescent="0.25">
      <c r="A254" s="7"/>
      <c r="B254" s="7"/>
      <c r="C254" s="7"/>
      <c r="D254" s="7"/>
      <c r="E254" s="7"/>
      <c r="F254" s="7"/>
      <c r="G254" s="7"/>
    </row>
    <row r="255" spans="1:7" x14ac:dyDescent="0.25">
      <c r="A255" s="7"/>
      <c r="B255" s="7"/>
      <c r="C255" s="7"/>
      <c r="D255" s="7"/>
      <c r="E255" s="7"/>
      <c r="F255" s="7"/>
      <c r="G255" s="7"/>
    </row>
    <row r="256" spans="1:7" x14ac:dyDescent="0.25">
      <c r="A256" s="7"/>
      <c r="B256" s="7"/>
      <c r="C256" s="7"/>
      <c r="D256" s="7"/>
      <c r="E256" s="7"/>
      <c r="F256" s="7"/>
      <c r="G256" s="7"/>
    </row>
    <row r="257" spans="1:7" x14ac:dyDescent="0.25">
      <c r="A257" s="7"/>
      <c r="B257" s="7"/>
      <c r="C257" s="7"/>
      <c r="D257" s="7"/>
      <c r="E257" s="7"/>
      <c r="F257" s="7"/>
      <c r="G257" s="7"/>
    </row>
    <row r="258" spans="1:7" x14ac:dyDescent="0.25">
      <c r="A258" s="7"/>
      <c r="B258" s="7"/>
      <c r="C258" s="7"/>
      <c r="D258" s="7"/>
      <c r="E258" s="7"/>
      <c r="F258" s="7"/>
      <c r="G258" s="7"/>
    </row>
    <row r="259" spans="1:7" x14ac:dyDescent="0.25">
      <c r="A259" s="7"/>
      <c r="B259" s="7"/>
      <c r="C259" s="7"/>
      <c r="D259" s="7"/>
      <c r="E259" s="7"/>
      <c r="F259" s="7"/>
      <c r="G259" s="7"/>
    </row>
    <row r="260" spans="1:7" x14ac:dyDescent="0.25">
      <c r="A260" s="7"/>
      <c r="B260" s="7"/>
      <c r="C260" s="7"/>
      <c r="D260" s="7"/>
      <c r="E260" s="7"/>
      <c r="F260" s="7"/>
      <c r="G260" s="7"/>
    </row>
    <row r="261" spans="1:7" x14ac:dyDescent="0.25">
      <c r="A261" s="7"/>
      <c r="B261" s="7"/>
      <c r="C261" s="7"/>
      <c r="D261" s="7"/>
      <c r="E261" s="7"/>
      <c r="F261" s="7"/>
      <c r="G261" s="7"/>
    </row>
    <row r="262" spans="1:7" x14ac:dyDescent="0.25">
      <c r="A262" s="7"/>
      <c r="B262" s="7"/>
      <c r="C262" s="7"/>
      <c r="D262" s="7"/>
      <c r="E262" s="7"/>
      <c r="F262" s="7"/>
      <c r="G262" s="7"/>
    </row>
    <row r="263" spans="1:7" x14ac:dyDescent="0.25">
      <c r="A263" s="7"/>
      <c r="B263" s="7"/>
      <c r="C263" s="7"/>
      <c r="D263" s="7"/>
      <c r="E263" s="7"/>
      <c r="F263" s="7"/>
      <c r="G263" s="7"/>
    </row>
    <row r="264" spans="1:7" x14ac:dyDescent="0.25">
      <c r="A264" s="7"/>
      <c r="B264" s="7"/>
      <c r="C264" s="7"/>
      <c r="D264" s="7"/>
      <c r="E264" s="7"/>
      <c r="F264" s="7"/>
      <c r="G264" s="7"/>
    </row>
    <row r="265" spans="1:7" x14ac:dyDescent="0.25">
      <c r="A265" s="7"/>
      <c r="B265" s="7"/>
      <c r="C265" s="7"/>
      <c r="D265" s="7"/>
      <c r="E265" s="7"/>
      <c r="F265" s="7"/>
      <c r="G265" s="7"/>
    </row>
    <row r="266" spans="1:7" x14ac:dyDescent="0.25">
      <c r="A266" s="7"/>
      <c r="B266" s="7"/>
      <c r="C266" s="7"/>
      <c r="D266" s="7"/>
      <c r="E266" s="7"/>
      <c r="F266" s="7"/>
      <c r="G266" s="7"/>
    </row>
    <row r="267" spans="1:7" x14ac:dyDescent="0.25">
      <c r="A267" s="7"/>
      <c r="B267" s="7"/>
      <c r="C267" s="7"/>
      <c r="D267" s="7"/>
      <c r="E267" s="7"/>
      <c r="F267" s="7"/>
      <c r="G267" s="7"/>
    </row>
    <row r="268" spans="1:7" x14ac:dyDescent="0.25">
      <c r="A268" s="7"/>
      <c r="B268" s="7"/>
      <c r="C268" s="7"/>
      <c r="D268" s="7"/>
      <c r="E268" s="7"/>
      <c r="F268" s="7"/>
      <c r="G268" s="7"/>
    </row>
  </sheetData>
  <mergeCells count="33">
    <mergeCell ref="H53:K53"/>
    <mergeCell ref="I54:J54"/>
    <mergeCell ref="I39:K39"/>
    <mergeCell ref="H46:K46"/>
    <mergeCell ref="H29:I29"/>
    <mergeCell ref="M7:N7"/>
    <mergeCell ref="O7:R7"/>
    <mergeCell ref="M8:N8"/>
    <mergeCell ref="O8:R8"/>
    <mergeCell ref="M9:N9"/>
    <mergeCell ref="O9:R9"/>
    <mergeCell ref="M10:N10"/>
    <mergeCell ref="O10:R10"/>
    <mergeCell ref="M11:N11"/>
    <mergeCell ref="O11:R11"/>
    <mergeCell ref="E22:F22"/>
    <mergeCell ref="A53:B53"/>
    <mergeCell ref="A39:D39"/>
    <mergeCell ref="A46:D46"/>
    <mergeCell ref="A29:B29"/>
    <mergeCell ref="C24:D24"/>
    <mergeCell ref="A30:D30"/>
    <mergeCell ref="A4:H4"/>
    <mergeCell ref="B10:C10"/>
    <mergeCell ref="D10:G10"/>
    <mergeCell ref="B11:C11"/>
    <mergeCell ref="D11:G11"/>
    <mergeCell ref="B7:C7"/>
    <mergeCell ref="D7:G7"/>
    <mergeCell ref="B8:C8"/>
    <mergeCell ref="D8:G8"/>
    <mergeCell ref="B9:C9"/>
    <mergeCell ref="D9:G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1"/>
  <sheetViews>
    <sheetView topLeftCell="A41" zoomScaleNormal="100" workbookViewId="0">
      <selection activeCell="C99" sqref="C99"/>
    </sheetView>
  </sheetViews>
  <sheetFormatPr baseColWidth="10" defaultRowHeight="15" x14ac:dyDescent="0.25"/>
  <cols>
    <col min="1" max="1" width="59" customWidth="1"/>
    <col min="2" max="2" width="13.140625" customWidth="1"/>
    <col min="3" max="3" width="13.85546875" customWidth="1"/>
    <col min="4" max="4" width="11.85546875" customWidth="1"/>
    <col min="5" max="5" width="13.42578125" customWidth="1"/>
    <col min="6" max="6" width="9" customWidth="1"/>
    <col min="7" max="7" width="6.85546875" customWidth="1"/>
    <col min="8" max="8" width="20" customWidth="1"/>
    <col min="9" max="9" width="9.42578125" customWidth="1"/>
  </cols>
  <sheetData>
    <row r="1" spans="1:11" ht="30" customHeight="1" x14ac:dyDescent="0.35">
      <c r="A1" s="124" t="s">
        <v>76</v>
      </c>
      <c r="B1" s="90"/>
      <c r="C1" s="90"/>
      <c r="D1" s="90"/>
      <c r="E1" s="90"/>
      <c r="F1" s="90"/>
    </row>
    <row r="2" spans="1:11" ht="21.75" customHeight="1" x14ac:dyDescent="0.3">
      <c r="A2" s="318" t="s">
        <v>80</v>
      </c>
      <c r="B2" s="89"/>
      <c r="C2" s="89"/>
      <c r="D2" s="89"/>
      <c r="E2" s="89"/>
      <c r="F2" s="89"/>
    </row>
    <row r="3" spans="1:11" s="5" customFormat="1" ht="21.75" customHeight="1" x14ac:dyDescent="0.35">
      <c r="A3" s="121"/>
    </row>
    <row r="4" spans="1:11" ht="18" customHeight="1" x14ac:dyDescent="0.25">
      <c r="A4" s="16" t="s">
        <v>78</v>
      </c>
      <c r="B4" s="5"/>
      <c r="C4" s="5"/>
      <c r="D4" s="5"/>
      <c r="E4" s="5"/>
      <c r="F4" s="5"/>
    </row>
    <row r="5" spans="1:11" ht="18" customHeight="1" x14ac:dyDescent="0.25">
      <c r="A5" s="54" t="s">
        <v>31</v>
      </c>
      <c r="B5" s="22"/>
      <c r="C5" s="22"/>
      <c r="D5" s="5"/>
      <c r="E5" s="5"/>
      <c r="F5" s="5"/>
    </row>
    <row r="6" spans="1:11" ht="18" customHeight="1" x14ac:dyDescent="0.25">
      <c r="A6" s="56" t="s">
        <v>77</v>
      </c>
      <c r="B6" s="22"/>
      <c r="C6" s="22"/>
      <c r="D6" s="5"/>
      <c r="E6" s="5"/>
      <c r="F6" s="5"/>
    </row>
    <row r="7" spans="1:11" ht="18" customHeight="1" x14ac:dyDescent="0.25">
      <c r="A7" s="54" t="s">
        <v>79</v>
      </c>
      <c r="B7" s="22"/>
      <c r="C7" s="22"/>
      <c r="D7" s="5"/>
      <c r="E7" s="5"/>
      <c r="F7" s="5"/>
    </row>
    <row r="8" spans="1:11" ht="15.75" customHeight="1" x14ac:dyDescent="0.25">
      <c r="A8" s="16"/>
      <c r="B8" s="5"/>
      <c r="C8" s="5"/>
      <c r="D8" s="5"/>
      <c r="E8" s="5"/>
      <c r="F8" s="5"/>
    </row>
    <row r="9" spans="1:11" ht="22.5" customHeight="1" x14ac:dyDescent="0.3">
      <c r="A9" s="88" t="s">
        <v>259</v>
      </c>
      <c r="B9" s="89"/>
      <c r="C9" s="89"/>
      <c r="D9" s="90"/>
      <c r="E9" s="5"/>
      <c r="F9" s="5"/>
    </row>
    <row r="10" spans="1:11" ht="14.25" customHeight="1" x14ac:dyDescent="0.25">
      <c r="A10" s="16"/>
      <c r="B10" s="5"/>
      <c r="C10" s="5"/>
      <c r="D10" s="5"/>
      <c r="E10" s="5"/>
      <c r="F10" s="5"/>
    </row>
    <row r="11" spans="1:11" ht="15.75" customHeight="1" x14ac:dyDescent="0.25">
      <c r="A11" s="181" t="s">
        <v>150</v>
      </c>
      <c r="B11" s="182"/>
    </row>
    <row r="12" spans="1:11" x14ac:dyDescent="0.25">
      <c r="A12" s="60" t="s">
        <v>151</v>
      </c>
      <c r="B12" s="63">
        <v>66384</v>
      </c>
      <c r="C12" s="4"/>
      <c r="E12" s="4"/>
      <c r="F12" s="4"/>
    </row>
    <row r="13" spans="1:11" x14ac:dyDescent="0.25">
      <c r="A13" s="60" t="s">
        <v>152</v>
      </c>
      <c r="B13" s="61">
        <v>49947</v>
      </c>
      <c r="C13" s="4"/>
      <c r="E13" s="4"/>
      <c r="F13" s="4"/>
    </row>
    <row r="14" spans="1:11" x14ac:dyDescent="0.25">
      <c r="A14" s="2"/>
      <c r="B14" s="12"/>
      <c r="C14" s="4"/>
      <c r="E14" s="4"/>
      <c r="F14" s="4"/>
    </row>
    <row r="15" spans="1:11" ht="20.25" customHeight="1" x14ac:dyDescent="0.25">
      <c r="A15" s="376" t="s">
        <v>214</v>
      </c>
      <c r="B15" s="376"/>
      <c r="C15" s="376"/>
      <c r="D15" s="376"/>
      <c r="E15" s="376"/>
      <c r="F15" s="376"/>
    </row>
    <row r="16" spans="1:11" ht="44.25" customHeight="1" x14ac:dyDescent="0.25">
      <c r="A16" s="45" t="s">
        <v>213</v>
      </c>
      <c r="B16" s="48" t="s">
        <v>9</v>
      </c>
      <c r="C16" s="48" t="s">
        <v>238</v>
      </c>
      <c r="D16" s="48" t="s">
        <v>11</v>
      </c>
      <c r="E16" s="48" t="s">
        <v>300</v>
      </c>
      <c r="F16" s="48" t="s">
        <v>272</v>
      </c>
      <c r="H16" s="44" t="s">
        <v>273</v>
      </c>
      <c r="I16" s="44" t="s">
        <v>274</v>
      </c>
      <c r="J16" s="44"/>
      <c r="K16" s="44"/>
    </row>
    <row r="17" spans="1:11" x14ac:dyDescent="0.25">
      <c r="A17" s="60" t="s">
        <v>6</v>
      </c>
      <c r="B17" s="61">
        <f>B13*C17</f>
        <v>15982.999999999998</v>
      </c>
      <c r="C17" s="62">
        <f>15983/B13</f>
        <v>0.31999919915110014</v>
      </c>
      <c r="D17" s="63">
        <f>B12*C17</f>
        <v>21242.826836446631</v>
      </c>
      <c r="E17" s="64"/>
      <c r="F17" s="64"/>
      <c r="H17" s="59"/>
    </row>
    <row r="18" spans="1:11" x14ac:dyDescent="0.25">
      <c r="A18" s="60" t="s">
        <v>7</v>
      </c>
      <c r="B18" s="65">
        <f>B13*C18</f>
        <v>11987</v>
      </c>
      <c r="C18" s="62">
        <f>11987/B13</f>
        <v>0.23999439405770118</v>
      </c>
      <c r="D18" s="63">
        <f>B12*C18</f>
        <v>15931.787855126435</v>
      </c>
      <c r="E18" s="66"/>
      <c r="F18" s="63"/>
      <c r="H18" s="59"/>
    </row>
    <row r="19" spans="1:11" x14ac:dyDescent="0.25">
      <c r="A19" s="60" t="s">
        <v>262</v>
      </c>
      <c r="B19" s="268">
        <v>11488</v>
      </c>
      <c r="C19" s="62"/>
      <c r="D19" s="63"/>
      <c r="E19" s="66"/>
      <c r="F19" s="63"/>
      <c r="H19" s="59"/>
    </row>
    <row r="20" spans="1:11" x14ac:dyDescent="0.25">
      <c r="A20" s="60" t="s">
        <v>261</v>
      </c>
      <c r="B20" s="65">
        <f>B19*1/3</f>
        <v>3829.3333333333335</v>
      </c>
      <c r="C20" s="62">
        <f>3829/B13</f>
        <v>7.6661260936592784E-2</v>
      </c>
      <c r="D20" s="63">
        <f>B12*C20</f>
        <v>5089.0811460147752</v>
      </c>
      <c r="E20" s="66"/>
      <c r="F20" s="63"/>
      <c r="H20" s="59"/>
    </row>
    <row r="21" spans="1:11" s="5" customFormat="1" x14ac:dyDescent="0.25">
      <c r="A21" s="60" t="s">
        <v>301</v>
      </c>
      <c r="B21" s="65">
        <f>B19*2/3</f>
        <v>7658.666666666667</v>
      </c>
      <c r="C21" s="62">
        <f>7659/B13</f>
        <v>0.15334254309568143</v>
      </c>
      <c r="D21" s="63">
        <f>B12*C21</f>
        <v>10179.491380863716</v>
      </c>
      <c r="E21" s="66">
        <v>3.2</v>
      </c>
      <c r="F21" s="63">
        <f>D21*E21</f>
        <v>32574.372418763891</v>
      </c>
      <c r="G21" s="255"/>
      <c r="I21" s="283"/>
    </row>
    <row r="22" spans="1:11" x14ac:dyDescent="0.25">
      <c r="A22" s="60" t="s">
        <v>0</v>
      </c>
      <c r="B22" s="65">
        <f>B13*C22</f>
        <v>6993</v>
      </c>
      <c r="C22" s="62">
        <f>6993/B13</f>
        <v>0.14000840891344826</v>
      </c>
      <c r="D22" s="63">
        <f>B12*C22</f>
        <v>9294.3182173103487</v>
      </c>
      <c r="E22" s="190">
        <v>6.5</v>
      </c>
      <c r="F22" s="63">
        <f>D22*E22</f>
        <v>60413.06841251727</v>
      </c>
      <c r="G22" s="39"/>
      <c r="H22" s="5"/>
      <c r="I22" s="284"/>
      <c r="J22" s="109"/>
    </row>
    <row r="23" spans="1:11" x14ac:dyDescent="0.25">
      <c r="A23" s="60" t="s">
        <v>1</v>
      </c>
      <c r="B23" s="65">
        <f>B13*C23</f>
        <v>3495.9999999999995</v>
      </c>
      <c r="C23" s="62">
        <f>3496/B13</f>
        <v>6.9994193845476199E-2</v>
      </c>
      <c r="D23" s="63">
        <f>B12*C23</f>
        <v>4646.4945642380917</v>
      </c>
      <c r="E23" s="66">
        <v>8</v>
      </c>
      <c r="F23" s="63">
        <f>D23*E23</f>
        <v>37171.956513904734</v>
      </c>
      <c r="G23" s="39"/>
      <c r="H23" s="5"/>
      <c r="I23" s="284"/>
      <c r="J23" s="109"/>
    </row>
    <row r="24" spans="1:11" x14ac:dyDescent="0.25">
      <c r="A24" s="48" t="s">
        <v>13</v>
      </c>
      <c r="B24" s="65">
        <f>B17+B18+B20+B21+B22+B23</f>
        <v>49947</v>
      </c>
      <c r="C24" s="62">
        <f>SUM(C17:C23)</f>
        <v>1</v>
      </c>
      <c r="D24" s="63">
        <f>SUM(D17:D23)</f>
        <v>66384</v>
      </c>
      <c r="E24" s="66"/>
      <c r="F24" s="63">
        <f>SUM(F18:F23)</f>
        <v>130159.39734518589</v>
      </c>
      <c r="I24" s="46"/>
      <c r="J24" s="1"/>
      <c r="K24" s="39"/>
    </row>
    <row r="25" spans="1:11" ht="13.5" customHeight="1" x14ac:dyDescent="0.25">
      <c r="A25" s="373" t="s">
        <v>212</v>
      </c>
      <c r="B25" s="373"/>
      <c r="C25" s="373"/>
      <c r="D25" s="373"/>
      <c r="E25" s="373"/>
      <c r="F25" s="373"/>
      <c r="I25" s="46"/>
      <c r="J25" s="1"/>
      <c r="K25" s="39"/>
    </row>
    <row r="26" spans="1:11" ht="13.5" customHeight="1" x14ac:dyDescent="0.25">
      <c r="A26" s="377" t="s">
        <v>302</v>
      </c>
      <c r="B26" s="377"/>
      <c r="C26" s="377"/>
      <c r="D26" s="377"/>
      <c r="E26" s="377"/>
      <c r="F26" s="377"/>
      <c r="G26" s="377"/>
      <c r="I26" s="46"/>
      <c r="J26" s="1"/>
      <c r="K26" s="39"/>
    </row>
    <row r="27" spans="1:11" ht="13.5" customHeight="1" x14ac:dyDescent="0.25">
      <c r="A27" s="266"/>
      <c r="B27" s="266"/>
      <c r="C27" s="266"/>
      <c r="D27" s="266"/>
      <c r="E27" s="266"/>
      <c r="F27" s="266"/>
      <c r="G27" s="266"/>
      <c r="I27" s="46"/>
      <c r="J27" s="1"/>
      <c r="K27" s="39"/>
    </row>
    <row r="28" spans="1:11" ht="18" customHeight="1" x14ac:dyDescent="0.25">
      <c r="A28" s="376" t="s">
        <v>153</v>
      </c>
      <c r="B28" s="376"/>
      <c r="C28" s="376"/>
      <c r="D28" s="376"/>
      <c r="E28" s="376"/>
      <c r="F28" s="376"/>
      <c r="I28" s="46"/>
      <c r="J28" s="1"/>
      <c r="K28" s="39"/>
    </row>
    <row r="29" spans="1:11" ht="14.25" customHeight="1" x14ac:dyDescent="0.25">
      <c r="A29" s="185" t="s">
        <v>268</v>
      </c>
      <c r="B29" s="186"/>
      <c r="C29" s="96"/>
      <c r="D29" s="191"/>
      <c r="E29" s="187"/>
      <c r="F29" s="188">
        <f>F21+F22+F23</f>
        <v>130159.39734518589</v>
      </c>
    </row>
    <row r="30" spans="1:11" ht="14.25" customHeight="1" x14ac:dyDescent="0.25">
      <c r="A30" s="374" t="s">
        <v>109</v>
      </c>
      <c r="B30" s="375"/>
      <c r="C30" s="375"/>
      <c r="D30" s="375"/>
      <c r="E30" s="187"/>
      <c r="F30" s="188">
        <f>F29*0.7</f>
        <v>91111.578141630118</v>
      </c>
    </row>
    <row r="31" spans="1:11" ht="14.25" customHeight="1" x14ac:dyDescent="0.25">
      <c r="A31" s="373"/>
      <c r="B31" s="373"/>
      <c r="C31" s="373"/>
      <c r="D31" s="373"/>
      <c r="E31" s="373"/>
      <c r="F31" s="373"/>
    </row>
    <row r="32" spans="1:11" ht="14.25" customHeight="1" x14ac:dyDescent="0.25">
      <c r="A32" s="32" t="s">
        <v>264</v>
      </c>
      <c r="B32" s="27"/>
      <c r="C32" s="11"/>
      <c r="D32" s="11"/>
      <c r="E32" s="28"/>
      <c r="F32" s="29"/>
      <c r="G32" s="3"/>
      <c r="H32" s="3"/>
    </row>
    <row r="33" spans="1:6" ht="14.25" customHeight="1" x14ac:dyDescent="0.25">
      <c r="A33" s="48"/>
      <c r="B33" s="45" t="s">
        <v>12</v>
      </c>
      <c r="C33" s="45" t="s">
        <v>8</v>
      </c>
      <c r="D33" s="7"/>
      <c r="E33" s="30"/>
      <c r="F33" s="8"/>
    </row>
    <row r="34" spans="1:6" ht="14.25" customHeight="1" x14ac:dyDescent="0.25">
      <c r="A34" s="100" t="s">
        <v>14</v>
      </c>
      <c r="B34" s="192">
        <f>C17</f>
        <v>0.31999919915110014</v>
      </c>
      <c r="C34" s="42">
        <f>D17</f>
        <v>21242.826836446631</v>
      </c>
      <c r="D34" s="7"/>
      <c r="E34" s="30"/>
      <c r="F34" s="8"/>
    </row>
    <row r="35" spans="1:6" ht="14.25" customHeight="1" x14ac:dyDescent="0.25">
      <c r="A35" s="100" t="s">
        <v>15</v>
      </c>
      <c r="B35" s="192">
        <f>C18</f>
        <v>0.23999439405770118</v>
      </c>
      <c r="C35" s="42">
        <f>D18</f>
        <v>15931.787855126435</v>
      </c>
      <c r="D35" s="7"/>
      <c r="E35" s="30"/>
      <c r="F35" s="38"/>
    </row>
    <row r="36" spans="1:6" ht="14.25" customHeight="1" x14ac:dyDescent="0.25">
      <c r="A36" s="100" t="s">
        <v>265</v>
      </c>
      <c r="B36" s="192">
        <f>C20</f>
        <v>7.6661260936592784E-2</v>
      </c>
      <c r="C36" s="42">
        <f>D20</f>
        <v>5089.0811460147752</v>
      </c>
      <c r="D36" s="7"/>
      <c r="E36" s="30"/>
      <c r="F36" s="38"/>
    </row>
    <row r="37" spans="1:6" ht="14.25" customHeight="1" x14ac:dyDescent="0.25">
      <c r="A37" s="48" t="s">
        <v>267</v>
      </c>
      <c r="B37" s="62">
        <f>B34+B35+B36</f>
        <v>0.63665485414539413</v>
      </c>
      <c r="C37" s="63">
        <f>SUM(C34:C36)</f>
        <v>42263.695837587838</v>
      </c>
      <c r="D37" s="7"/>
      <c r="E37" s="30"/>
      <c r="F37" s="8"/>
    </row>
    <row r="38" spans="1:6" ht="14.25" customHeight="1" x14ac:dyDescent="0.25">
      <c r="A38" s="41"/>
      <c r="B38" s="193"/>
      <c r="C38" s="194"/>
      <c r="D38" s="7"/>
      <c r="E38" s="30"/>
      <c r="F38" s="8"/>
    </row>
    <row r="39" spans="1:6" ht="14.25" customHeight="1" x14ac:dyDescent="0.25">
      <c r="A39" s="60" t="s">
        <v>266</v>
      </c>
      <c r="B39" s="62">
        <f t="shared" ref="B39:C41" si="0">C21</f>
        <v>0.15334254309568143</v>
      </c>
      <c r="C39" s="63">
        <f t="shared" si="0"/>
        <v>10179.491380863716</v>
      </c>
      <c r="D39" s="7"/>
      <c r="E39" s="30"/>
      <c r="F39" s="8"/>
    </row>
    <row r="40" spans="1:6" ht="14.25" customHeight="1" x14ac:dyDescent="0.25">
      <c r="A40" s="60" t="s">
        <v>16</v>
      </c>
      <c r="B40" s="62">
        <f t="shared" si="0"/>
        <v>0.14000840891344826</v>
      </c>
      <c r="C40" s="63">
        <f t="shared" si="0"/>
        <v>9294.3182173103487</v>
      </c>
      <c r="D40" s="7"/>
      <c r="E40" s="30"/>
      <c r="F40" s="8"/>
    </row>
    <row r="41" spans="1:6" ht="14.25" customHeight="1" x14ac:dyDescent="0.25">
      <c r="A41" s="60" t="s">
        <v>17</v>
      </c>
      <c r="B41" s="62">
        <f t="shared" si="0"/>
        <v>6.9994193845476199E-2</v>
      </c>
      <c r="C41" s="63">
        <f t="shared" si="0"/>
        <v>4646.4945642380917</v>
      </c>
      <c r="D41" s="7"/>
      <c r="E41" s="30"/>
      <c r="F41" s="8"/>
    </row>
    <row r="42" spans="1:6" ht="14.25" customHeight="1" x14ac:dyDescent="0.25">
      <c r="A42" s="48" t="s">
        <v>263</v>
      </c>
      <c r="B42" s="193">
        <f>C42/B12</f>
        <v>0.36334514585460598</v>
      </c>
      <c r="C42" s="194">
        <f>B12-C37</f>
        <v>24120.304162412162</v>
      </c>
      <c r="D42" s="7"/>
      <c r="E42" s="30"/>
      <c r="F42" s="8"/>
    </row>
    <row r="43" spans="1:6" ht="14.25" customHeight="1" x14ac:dyDescent="0.25">
      <c r="A43" s="19"/>
      <c r="B43" s="31"/>
      <c r="C43" s="21"/>
      <c r="D43" s="7"/>
      <c r="E43" s="30"/>
      <c r="F43" s="8"/>
    </row>
    <row r="44" spans="1:6" ht="14.25" customHeight="1" x14ac:dyDescent="0.25">
      <c r="A44" s="32" t="s">
        <v>154</v>
      </c>
      <c r="B44" s="31"/>
      <c r="C44" s="21"/>
      <c r="D44" s="7"/>
      <c r="E44" s="30"/>
      <c r="F44" s="8"/>
    </row>
    <row r="45" spans="1:6" ht="14.25" customHeight="1" x14ac:dyDescent="0.25">
      <c r="A45" s="48"/>
      <c r="B45" s="193" t="s">
        <v>8</v>
      </c>
      <c r="C45" s="194" t="s">
        <v>18</v>
      </c>
      <c r="D45" s="7"/>
      <c r="E45" s="30"/>
      <c r="F45" s="8"/>
    </row>
    <row r="46" spans="1:6" ht="19.5" customHeight="1" x14ac:dyDescent="0.25">
      <c r="A46" s="60" t="s">
        <v>30</v>
      </c>
      <c r="B46" s="193"/>
      <c r="C46" s="100">
        <v>7</v>
      </c>
      <c r="D46" s="7"/>
      <c r="E46" s="30"/>
      <c r="F46" s="8"/>
    </row>
    <row r="47" spans="1:6" ht="19.5" customHeight="1" x14ac:dyDescent="0.25">
      <c r="A47" s="60" t="s">
        <v>293</v>
      </c>
      <c r="B47" s="193"/>
      <c r="C47" s="100"/>
      <c r="D47" s="7"/>
      <c r="E47" s="30"/>
      <c r="F47" s="8"/>
    </row>
    <row r="48" spans="1:6" ht="14.25" customHeight="1" x14ac:dyDescent="0.25">
      <c r="A48" s="48" t="s">
        <v>294</v>
      </c>
      <c r="B48" s="194">
        <f>C42*0.95</f>
        <v>22914.288954291551</v>
      </c>
      <c r="C48" s="194">
        <f>B48*C46</f>
        <v>160400.02268004086</v>
      </c>
      <c r="D48" s="7"/>
      <c r="E48" s="30"/>
      <c r="F48" s="8"/>
    </row>
    <row r="49" spans="1:9" ht="14.25" customHeight="1" x14ac:dyDescent="0.25">
      <c r="A49" s="161"/>
      <c r="B49" s="23"/>
      <c r="C49" s="23"/>
      <c r="D49" s="7"/>
      <c r="E49" s="30"/>
      <c r="F49" s="8"/>
    </row>
    <row r="50" spans="1:9" ht="14.25" customHeight="1" x14ac:dyDescent="0.25">
      <c r="A50" s="376" t="s">
        <v>155</v>
      </c>
      <c r="B50" s="376"/>
      <c r="C50" s="20"/>
      <c r="D50" s="21"/>
      <c r="E50" s="7"/>
      <c r="F50" s="24"/>
    </row>
    <row r="51" spans="1:9" ht="14.25" customHeight="1" x14ac:dyDescent="0.25">
      <c r="A51" s="48"/>
      <c r="B51" s="146" t="s">
        <v>19</v>
      </c>
      <c r="C51" s="20"/>
      <c r="D51" s="21"/>
      <c r="E51" s="7"/>
      <c r="F51" s="24"/>
      <c r="G51" s="5"/>
      <c r="H51" s="5"/>
      <c r="I51" s="5"/>
    </row>
    <row r="52" spans="1:9" ht="16.5" customHeight="1" x14ac:dyDescent="0.25">
      <c r="A52" s="60" t="s">
        <v>241</v>
      </c>
      <c r="B52" s="195">
        <v>7</v>
      </c>
      <c r="C52" s="8"/>
      <c r="D52" s="21"/>
      <c r="E52" s="21"/>
      <c r="F52" s="7"/>
    </row>
    <row r="53" spans="1:9" ht="16.5" customHeight="1" x14ac:dyDescent="0.25">
      <c r="A53" s="196" t="s">
        <v>32</v>
      </c>
      <c r="B53" s="197">
        <f>C48*B52</f>
        <v>1122800.1587602859</v>
      </c>
      <c r="C53" s="11"/>
      <c r="D53" s="29"/>
      <c r="E53" s="11"/>
      <c r="F53" s="29"/>
      <c r="G53" s="22"/>
      <c r="H53" s="5"/>
      <c r="I53" s="5"/>
    </row>
    <row r="54" spans="1:9" ht="12.75" customHeight="1" x14ac:dyDescent="0.25">
      <c r="A54" s="60" t="s">
        <v>28</v>
      </c>
      <c r="B54" s="195">
        <f>C48*B52*0.5</f>
        <v>561400.07938014297</v>
      </c>
      <c r="C54" s="23"/>
      <c r="D54" s="10"/>
      <c r="E54" s="10"/>
      <c r="F54" s="23"/>
      <c r="G54" s="24"/>
      <c r="H54" s="25"/>
      <c r="I54" s="5"/>
    </row>
    <row r="55" spans="1:9" ht="12.75" customHeight="1" x14ac:dyDescent="0.25">
      <c r="A55" s="60"/>
      <c r="B55" s="195"/>
      <c r="C55" s="23"/>
      <c r="D55" s="10"/>
      <c r="E55" s="10"/>
      <c r="F55" s="23"/>
      <c r="G55" s="24"/>
      <c r="H55" s="25"/>
      <c r="I55" s="5"/>
    </row>
    <row r="56" spans="1:9" ht="12.75" customHeight="1" x14ac:dyDescent="0.25">
      <c r="A56" s="60" t="s">
        <v>239</v>
      </c>
      <c r="B56" s="64">
        <v>25</v>
      </c>
      <c r="C56" s="23"/>
      <c r="D56" s="10"/>
      <c r="E56" s="10"/>
      <c r="F56" s="23"/>
      <c r="G56" s="24"/>
      <c r="H56" s="25"/>
      <c r="I56" s="5"/>
    </row>
    <row r="57" spans="1:9" ht="12.75" customHeight="1" x14ac:dyDescent="0.25">
      <c r="A57" s="60" t="s">
        <v>26</v>
      </c>
      <c r="B57" s="198">
        <f>F30*B56</f>
        <v>2277789.4535407531</v>
      </c>
      <c r="C57" s="23"/>
      <c r="D57" s="10"/>
      <c r="E57" s="10"/>
      <c r="F57" s="23"/>
      <c r="G57" s="24"/>
      <c r="H57" s="25"/>
      <c r="I57" s="5"/>
    </row>
    <row r="58" spans="1:9" ht="12.75" customHeight="1" x14ac:dyDescent="0.25">
      <c r="A58" s="60" t="s">
        <v>27</v>
      </c>
      <c r="B58" s="195">
        <f>F30*B56*0.5</f>
        <v>1138894.7267703766</v>
      </c>
      <c r="C58" s="23"/>
      <c r="D58" s="10"/>
      <c r="E58" s="10"/>
      <c r="F58" s="23"/>
      <c r="G58" s="24"/>
      <c r="H58" s="25"/>
      <c r="I58" s="5"/>
    </row>
    <row r="59" spans="1:9" ht="12.75" customHeight="1" x14ac:dyDescent="0.25">
      <c r="A59" s="14"/>
      <c r="B59" s="26"/>
      <c r="C59" s="23"/>
      <c r="D59" s="10"/>
      <c r="E59" s="10"/>
      <c r="F59" s="23"/>
      <c r="G59" s="24"/>
      <c r="H59" s="25"/>
      <c r="I59" s="5"/>
    </row>
    <row r="60" spans="1:9" ht="12.75" customHeight="1" x14ac:dyDescent="0.25">
      <c r="A60" s="180" t="s">
        <v>156</v>
      </c>
      <c r="B60" s="26"/>
      <c r="C60" s="23"/>
      <c r="D60" s="10"/>
      <c r="E60" s="10"/>
      <c r="F60" s="23"/>
      <c r="G60" s="24"/>
      <c r="H60" s="25"/>
      <c r="I60" s="5"/>
    </row>
    <row r="61" spans="1:9" ht="15" customHeight="1" x14ac:dyDescent="0.25">
      <c r="A61" s="136" t="s">
        <v>100</v>
      </c>
      <c r="B61" s="137" t="s">
        <v>19</v>
      </c>
      <c r="C61" s="8"/>
      <c r="D61" s="10"/>
    </row>
    <row r="62" spans="1:9" ht="15" customHeight="1" x14ac:dyDescent="0.25">
      <c r="A62" s="135" t="s">
        <v>22</v>
      </c>
      <c r="B62" s="138"/>
      <c r="C62" s="8"/>
      <c r="D62" s="10"/>
    </row>
    <row r="63" spans="1:9" ht="15" customHeight="1" x14ac:dyDescent="0.25">
      <c r="A63" s="199" t="s">
        <v>3</v>
      </c>
      <c r="B63" s="138">
        <f>C48*0.5*B52</f>
        <v>561400.07938014297</v>
      </c>
      <c r="C63" s="8"/>
      <c r="D63" s="10"/>
      <c r="E63" s="10"/>
      <c r="F63" s="23"/>
      <c r="G63" s="5"/>
      <c r="H63" s="5"/>
      <c r="I63" s="5"/>
    </row>
    <row r="64" spans="1:9" ht="15" customHeight="1" x14ac:dyDescent="0.25">
      <c r="A64" s="199" t="s">
        <v>4</v>
      </c>
      <c r="B64" s="138">
        <f>B63</f>
        <v>561400.07938014297</v>
      </c>
      <c r="C64" s="8"/>
      <c r="D64" s="10"/>
      <c r="E64" s="10"/>
      <c r="F64" s="23"/>
      <c r="G64" s="5"/>
      <c r="H64" s="5"/>
      <c r="I64" s="5"/>
    </row>
    <row r="65" spans="1:9" ht="15" customHeight="1" x14ac:dyDescent="0.25">
      <c r="A65" s="199" t="s">
        <v>5</v>
      </c>
      <c r="B65" s="138">
        <f>C48*B52</f>
        <v>1122800.1587602859</v>
      </c>
      <c r="C65" s="8"/>
      <c r="D65" s="10"/>
      <c r="E65" s="10"/>
      <c r="F65" s="23"/>
      <c r="G65" s="5"/>
      <c r="H65" s="5"/>
      <c r="I65" s="5"/>
    </row>
    <row r="66" spans="1:9" ht="15" customHeight="1" x14ac:dyDescent="0.25">
      <c r="A66" s="135" t="s">
        <v>23</v>
      </c>
      <c r="B66" s="138"/>
      <c r="C66" s="8"/>
      <c r="D66" s="10"/>
      <c r="E66" s="10"/>
      <c r="F66" s="23"/>
      <c r="G66" s="5"/>
      <c r="H66" s="5"/>
      <c r="I66" s="5"/>
    </row>
    <row r="67" spans="1:9" ht="15" customHeight="1" x14ac:dyDescent="0.25">
      <c r="A67" s="199" t="s">
        <v>104</v>
      </c>
      <c r="B67" s="138">
        <f>B54*0.5</f>
        <v>280700.03969007148</v>
      </c>
      <c r="C67" s="8"/>
      <c r="D67" s="10"/>
      <c r="E67" s="10"/>
      <c r="F67" s="23"/>
      <c r="G67" s="5"/>
      <c r="H67" s="5"/>
      <c r="I67" s="5"/>
    </row>
    <row r="68" spans="1:9" ht="15" customHeight="1" x14ac:dyDescent="0.25">
      <c r="A68" s="199" t="s">
        <v>105</v>
      </c>
      <c r="B68" s="138">
        <f>B67</f>
        <v>280700.03969007148</v>
      </c>
      <c r="C68" s="8"/>
      <c r="D68" s="10"/>
      <c r="E68" s="10"/>
      <c r="F68" s="23"/>
      <c r="G68" s="5"/>
      <c r="H68" s="5"/>
      <c r="I68" s="5"/>
    </row>
    <row r="69" spans="1:9" ht="15" customHeight="1" x14ac:dyDescent="0.25">
      <c r="A69" s="199" t="s">
        <v>106</v>
      </c>
      <c r="B69" s="138">
        <f>B54</f>
        <v>561400.07938014297</v>
      </c>
      <c r="C69" s="8"/>
      <c r="D69" s="10"/>
      <c r="E69" s="10"/>
      <c r="F69" s="23"/>
      <c r="G69" s="5"/>
      <c r="H69" s="5"/>
      <c r="I69" s="5"/>
    </row>
    <row r="70" spans="1:9" ht="15" customHeight="1" x14ac:dyDescent="0.25">
      <c r="A70" s="135" t="s">
        <v>107</v>
      </c>
      <c r="B70" s="138"/>
      <c r="C70" s="8"/>
      <c r="D70" s="10"/>
      <c r="E70" s="10"/>
      <c r="F70" s="23"/>
      <c r="G70" s="5"/>
      <c r="H70" s="5"/>
      <c r="I70" s="5"/>
    </row>
    <row r="71" spans="1:9" ht="15" customHeight="1" x14ac:dyDescent="0.25">
      <c r="A71" s="136" t="s">
        <v>3</v>
      </c>
      <c r="B71" s="200">
        <f>B63+B67</f>
        <v>842100.11907021445</v>
      </c>
      <c r="C71" s="8"/>
      <c r="D71" s="10"/>
      <c r="E71" s="10"/>
      <c r="F71" s="23"/>
      <c r="G71" s="5"/>
      <c r="H71" s="5"/>
      <c r="I71" s="5"/>
    </row>
    <row r="72" spans="1:9" ht="15" customHeight="1" x14ac:dyDescent="0.25">
      <c r="A72" s="136" t="s">
        <v>4</v>
      </c>
      <c r="B72" s="200">
        <f>B64+B68</f>
        <v>842100.11907021445</v>
      </c>
      <c r="C72" s="8"/>
      <c r="D72" s="10"/>
      <c r="E72" s="10"/>
      <c r="F72" s="23"/>
      <c r="G72" s="5"/>
      <c r="H72" s="5"/>
      <c r="I72" s="5"/>
    </row>
    <row r="73" spans="1:9" ht="15" customHeight="1" x14ac:dyDescent="0.25">
      <c r="A73" s="136" t="s">
        <v>5</v>
      </c>
      <c r="B73" s="200">
        <f>B65+B69</f>
        <v>1684200.2381404289</v>
      </c>
      <c r="C73" s="8"/>
      <c r="D73" s="10"/>
      <c r="E73" s="10"/>
      <c r="F73" s="23"/>
      <c r="G73" s="5"/>
      <c r="H73" s="5"/>
      <c r="I73" s="5"/>
    </row>
    <row r="74" spans="1:9" ht="14.25" customHeight="1" x14ac:dyDescent="0.25">
      <c r="A74" s="87"/>
      <c r="B74" s="86"/>
      <c r="C74" s="8"/>
      <c r="D74" s="10"/>
      <c r="E74" s="10"/>
      <c r="F74" s="23"/>
      <c r="G74" s="5"/>
      <c r="H74" s="5"/>
      <c r="I74" s="5"/>
    </row>
    <row r="75" spans="1:9" ht="14.25" customHeight="1" x14ac:dyDescent="0.25">
      <c r="A75" s="85" t="s">
        <v>157</v>
      </c>
      <c r="B75" s="86"/>
      <c r="C75" s="8"/>
      <c r="D75" s="10"/>
      <c r="E75" s="10"/>
      <c r="F75" s="23"/>
      <c r="G75" s="5"/>
      <c r="H75" s="5"/>
      <c r="I75" s="5"/>
    </row>
    <row r="76" spans="1:9" ht="15" customHeight="1" x14ac:dyDescent="0.25">
      <c r="A76" s="133" t="s">
        <v>101</v>
      </c>
      <c r="B76" s="134" t="s">
        <v>19</v>
      </c>
      <c r="C76" s="8"/>
      <c r="D76" s="10"/>
      <c r="E76" s="10"/>
      <c r="F76" s="23"/>
      <c r="G76" s="5"/>
      <c r="H76" s="5"/>
      <c r="I76" s="5"/>
    </row>
    <row r="77" spans="1:9" ht="15" customHeight="1" x14ac:dyDescent="0.25">
      <c r="A77" s="132" t="s">
        <v>25</v>
      </c>
      <c r="B77" s="201"/>
      <c r="C77" s="8"/>
      <c r="D77" s="10"/>
      <c r="E77" s="10"/>
      <c r="F77" s="23"/>
      <c r="G77" s="5"/>
      <c r="H77" s="5"/>
      <c r="I77" s="5"/>
    </row>
    <row r="78" spans="1:9" ht="15" customHeight="1" x14ac:dyDescent="0.25">
      <c r="A78" s="202" t="s">
        <v>4</v>
      </c>
      <c r="B78" s="201">
        <f>B57</f>
        <v>2277789.4535407531</v>
      </c>
      <c r="C78" s="8"/>
      <c r="D78" s="10"/>
      <c r="E78" s="10"/>
      <c r="F78" s="23"/>
      <c r="G78" s="5"/>
      <c r="H78" s="5"/>
      <c r="I78" s="5"/>
    </row>
    <row r="79" spans="1:9" ht="15" customHeight="1" x14ac:dyDescent="0.25">
      <c r="A79" s="202" t="s">
        <v>5</v>
      </c>
      <c r="B79" s="201">
        <f>B78</f>
        <v>2277789.4535407531</v>
      </c>
      <c r="C79" s="8"/>
      <c r="D79" s="10"/>
      <c r="E79" s="10"/>
      <c r="F79" s="23"/>
      <c r="G79" s="5"/>
      <c r="H79" s="5"/>
      <c r="I79" s="5"/>
    </row>
    <row r="80" spans="1:9" ht="15" customHeight="1" x14ac:dyDescent="0.25">
      <c r="A80" s="132" t="s">
        <v>24</v>
      </c>
      <c r="B80" s="201"/>
      <c r="C80" s="8"/>
      <c r="D80" s="10"/>
      <c r="E80" s="10"/>
      <c r="F80" s="23"/>
      <c r="G80" s="5"/>
      <c r="H80" s="5"/>
      <c r="I80" s="5"/>
    </row>
    <row r="81" spans="1:9" ht="15" customHeight="1" x14ac:dyDescent="0.25">
      <c r="A81" s="202" t="s">
        <v>103</v>
      </c>
      <c r="B81" s="203">
        <f>B58</f>
        <v>1138894.7267703766</v>
      </c>
      <c r="C81" s="33"/>
      <c r="D81" s="25"/>
      <c r="E81" s="25"/>
      <c r="F81" s="33"/>
      <c r="G81" s="9"/>
      <c r="H81" s="13"/>
      <c r="I81" s="5"/>
    </row>
    <row r="82" spans="1:9" ht="15" customHeight="1" x14ac:dyDescent="0.25">
      <c r="A82" s="202" t="s">
        <v>102</v>
      </c>
      <c r="B82" s="203">
        <f>B81</f>
        <v>1138894.7267703766</v>
      </c>
      <c r="C82" s="33"/>
      <c r="D82" s="25"/>
      <c r="E82" s="25"/>
      <c r="F82" s="33"/>
      <c r="G82" s="9"/>
      <c r="H82" s="13"/>
      <c r="I82" s="5"/>
    </row>
    <row r="83" spans="1:9" ht="15" customHeight="1" x14ac:dyDescent="0.25">
      <c r="A83" s="132" t="s">
        <v>108</v>
      </c>
      <c r="B83" s="203"/>
      <c r="C83" s="33"/>
      <c r="D83" s="25"/>
      <c r="E83" s="25"/>
      <c r="F83" s="33"/>
      <c r="G83" s="9"/>
      <c r="H83" s="13"/>
      <c r="I83" s="5"/>
    </row>
    <row r="84" spans="1:9" ht="15" customHeight="1" x14ac:dyDescent="0.25">
      <c r="A84" s="133" t="s">
        <v>4</v>
      </c>
      <c r="B84" s="204">
        <f>B78+B81</f>
        <v>3416684.1803111294</v>
      </c>
      <c r="C84" s="33"/>
      <c r="D84" s="25"/>
      <c r="E84" s="25"/>
      <c r="F84" s="33"/>
      <c r="G84" s="9"/>
      <c r="H84" s="13"/>
      <c r="I84" s="5"/>
    </row>
    <row r="85" spans="1:9" ht="15" customHeight="1" x14ac:dyDescent="0.25">
      <c r="A85" s="133" t="s">
        <v>5</v>
      </c>
      <c r="B85" s="204">
        <f>B79+B82</f>
        <v>3416684.1803111294</v>
      </c>
      <c r="C85" s="33"/>
      <c r="D85" s="25"/>
      <c r="E85" s="25"/>
      <c r="F85" s="33"/>
      <c r="G85" s="9"/>
      <c r="H85" s="13"/>
      <c r="I85" s="5"/>
    </row>
    <row r="86" spans="1:9" ht="15" customHeight="1" x14ac:dyDescent="0.25">
      <c r="A86" s="32"/>
      <c r="B86" s="34"/>
      <c r="C86" s="25"/>
      <c r="D86" s="25"/>
      <c r="E86" s="25"/>
      <c r="F86" s="33"/>
      <c r="G86" s="9"/>
      <c r="H86" s="13"/>
    </row>
    <row r="87" spans="1:9" ht="15" customHeight="1" x14ac:dyDescent="0.25">
      <c r="A87" s="32" t="s">
        <v>158</v>
      </c>
      <c r="B87" s="34"/>
      <c r="C87" s="25"/>
      <c r="D87" s="25"/>
      <c r="E87" s="25"/>
      <c r="F87" s="33"/>
      <c r="G87" s="9"/>
      <c r="H87" s="13"/>
    </row>
    <row r="88" spans="1:9" ht="17.25" customHeight="1" x14ac:dyDescent="0.25">
      <c r="A88" s="119"/>
      <c r="B88" s="117" t="s">
        <v>19</v>
      </c>
      <c r="C88" s="139" t="s">
        <v>20</v>
      </c>
      <c r="D88" s="117" t="s">
        <v>33</v>
      </c>
      <c r="E88" s="25"/>
      <c r="F88" s="33"/>
      <c r="G88" s="9"/>
      <c r="H88" s="13"/>
    </row>
    <row r="89" spans="1:9" x14ac:dyDescent="0.25">
      <c r="A89" s="48" t="s">
        <v>3</v>
      </c>
      <c r="B89" s="140">
        <f>B63+B67</f>
        <v>842100.11907021445</v>
      </c>
      <c r="C89" s="141">
        <f>B89/60</f>
        <v>14035.001984503575</v>
      </c>
      <c r="D89" s="141">
        <f>C89/C92</f>
        <v>10.632577260987556</v>
      </c>
      <c r="E89" s="25"/>
      <c r="F89" s="33"/>
      <c r="G89" s="9"/>
      <c r="H89" s="13"/>
    </row>
    <row r="90" spans="1:9" x14ac:dyDescent="0.25">
      <c r="A90" s="48" t="s">
        <v>4</v>
      </c>
      <c r="B90" s="140">
        <f>B72-B84</f>
        <v>-2574584.0612409152</v>
      </c>
      <c r="C90" s="141">
        <f>B90/60</f>
        <v>-42909.734354015251</v>
      </c>
      <c r="D90" s="141">
        <f>C90/C92</f>
        <v>-32.507374510617616</v>
      </c>
      <c r="E90" s="25"/>
      <c r="F90" s="33"/>
      <c r="G90" s="9"/>
      <c r="H90" s="13"/>
    </row>
    <row r="91" spans="1:9" x14ac:dyDescent="0.25">
      <c r="A91" s="48" t="s">
        <v>5</v>
      </c>
      <c r="B91" s="140">
        <f>B73-B85</f>
        <v>-1732483.9421707005</v>
      </c>
      <c r="C91" s="141">
        <f>B91/60</f>
        <v>-28874.732369511676</v>
      </c>
      <c r="D91" s="141">
        <f>C91/C92</f>
        <v>-21.874797249630056</v>
      </c>
      <c r="E91" s="25"/>
      <c r="F91" s="33"/>
      <c r="G91" s="9"/>
      <c r="H91" s="13"/>
    </row>
    <row r="92" spans="1:9" ht="17.25" customHeight="1" x14ac:dyDescent="0.25">
      <c r="A92" s="373" t="s">
        <v>355</v>
      </c>
      <c r="B92" s="373"/>
      <c r="C92" s="36">
        <f>7.5*5*44*0.8</f>
        <v>1320</v>
      </c>
      <c r="D92" s="25"/>
      <c r="E92" s="25"/>
      <c r="F92" s="33"/>
      <c r="G92" s="9"/>
      <c r="H92" s="13"/>
    </row>
    <row r="93" spans="1:9" x14ac:dyDescent="0.25">
      <c r="A93" s="6"/>
      <c r="B93" s="34"/>
      <c r="C93" s="25"/>
      <c r="D93" s="25"/>
      <c r="E93" s="25"/>
      <c r="F93" s="33"/>
      <c r="G93" s="9"/>
      <c r="H93" s="13"/>
    </row>
    <row r="94" spans="1:9" ht="21.75" customHeight="1" x14ac:dyDescent="0.25">
      <c r="A94" s="376" t="s">
        <v>356</v>
      </c>
      <c r="B94" s="376"/>
      <c r="C94" s="376"/>
      <c r="D94" s="376"/>
      <c r="E94" s="25"/>
      <c r="F94" s="33"/>
      <c r="G94" s="9"/>
      <c r="H94" s="13"/>
    </row>
    <row r="95" spans="1:9" ht="20.25" customHeight="1" x14ac:dyDescent="0.25">
      <c r="A95" s="347"/>
      <c r="B95" s="142" t="s">
        <v>21</v>
      </c>
      <c r="C95" s="348" t="s">
        <v>18</v>
      </c>
      <c r="D95" s="348" t="s">
        <v>357</v>
      </c>
      <c r="E95" s="25"/>
      <c r="F95" s="33"/>
      <c r="G95" s="9"/>
      <c r="H95" s="13"/>
    </row>
    <row r="96" spans="1:9" x14ac:dyDescent="0.25">
      <c r="A96" s="93" t="s">
        <v>3</v>
      </c>
      <c r="B96" s="91">
        <f>D89*2/3</f>
        <v>7.0883848406583709</v>
      </c>
      <c r="C96" s="350"/>
      <c r="D96" s="350"/>
      <c r="E96" s="25"/>
      <c r="F96" s="33"/>
      <c r="G96" s="9"/>
      <c r="H96" s="13"/>
    </row>
    <row r="97" spans="1:6" ht="18" customHeight="1" x14ac:dyDescent="0.25">
      <c r="A97" s="93" t="s">
        <v>4</v>
      </c>
      <c r="B97" s="92">
        <f>D90*2/3</f>
        <v>-21.671583007078411</v>
      </c>
      <c r="C97" s="350"/>
      <c r="D97" s="350"/>
      <c r="E97" s="7"/>
      <c r="F97" s="7"/>
    </row>
    <row r="98" spans="1:6" ht="18" customHeight="1" x14ac:dyDescent="0.25">
      <c r="A98" s="93" t="s">
        <v>5</v>
      </c>
      <c r="B98" s="92">
        <f>D91*2/3</f>
        <v>-14.583198166420038</v>
      </c>
      <c r="C98" s="350"/>
      <c r="D98" s="350"/>
      <c r="E98" s="7"/>
      <c r="F98" s="7"/>
    </row>
    <row r="99" spans="1:6" ht="19.5" customHeight="1" x14ac:dyDescent="0.25">
      <c r="A99" s="93" t="s">
        <v>34</v>
      </c>
      <c r="B99" s="350"/>
      <c r="C99" s="349">
        <f>C48/F30</f>
        <v>1.7604790296871382</v>
      </c>
      <c r="D99" s="350"/>
      <c r="E99" s="7"/>
      <c r="F99" s="7"/>
    </row>
    <row r="100" spans="1:6" ht="19.5" customHeight="1" x14ac:dyDescent="0.25">
      <c r="A100" s="93" t="s">
        <v>269</v>
      </c>
      <c r="B100" s="349"/>
      <c r="C100" s="350"/>
      <c r="D100" s="349">
        <f>F30/C42</f>
        <v>3.7773809786202324</v>
      </c>
      <c r="E100" s="7"/>
      <c r="F100" s="7"/>
    </row>
    <row r="101" spans="1:6" x14ac:dyDescent="0.25">
      <c r="A101" s="372" t="s">
        <v>159</v>
      </c>
      <c r="B101" s="372"/>
      <c r="C101" s="372"/>
      <c r="D101" s="7"/>
      <c r="E101" s="7"/>
      <c r="F101" s="7"/>
    </row>
    <row r="102" spans="1:6" x14ac:dyDescent="0.25">
      <c r="A102" s="7"/>
      <c r="B102" s="7"/>
      <c r="C102" s="7"/>
      <c r="D102" s="7"/>
      <c r="E102" s="7"/>
      <c r="F102" s="7"/>
    </row>
    <row r="103" spans="1:6" x14ac:dyDescent="0.25">
      <c r="A103" s="7"/>
      <c r="B103" s="7"/>
      <c r="C103" s="7"/>
      <c r="D103" s="7"/>
      <c r="E103" s="7"/>
      <c r="F103" s="7"/>
    </row>
    <row r="104" spans="1:6" x14ac:dyDescent="0.25">
      <c r="A104" s="7"/>
      <c r="B104" s="7"/>
      <c r="C104" s="7"/>
      <c r="D104" s="7"/>
      <c r="E104" s="7"/>
      <c r="F104" s="7"/>
    </row>
    <row r="105" spans="1:6" x14ac:dyDescent="0.25">
      <c r="A105" s="7"/>
      <c r="B105" s="7"/>
      <c r="C105" s="7"/>
      <c r="D105" s="7"/>
      <c r="E105" s="7"/>
      <c r="F105" s="7"/>
    </row>
    <row r="106" spans="1:6" x14ac:dyDescent="0.25">
      <c r="A106" s="7"/>
      <c r="B106" s="7"/>
      <c r="C106" s="7"/>
      <c r="D106" s="7"/>
      <c r="E106" s="7"/>
      <c r="F106" s="7"/>
    </row>
    <row r="107" spans="1:6" x14ac:dyDescent="0.25">
      <c r="A107" s="7"/>
      <c r="B107" s="7"/>
      <c r="C107" s="7"/>
      <c r="D107" s="7"/>
      <c r="E107" s="7"/>
      <c r="F107" s="7"/>
    </row>
    <row r="108" spans="1:6" x14ac:dyDescent="0.25">
      <c r="A108" s="7"/>
      <c r="B108" s="7"/>
      <c r="C108" s="7"/>
      <c r="D108" s="7"/>
      <c r="E108" s="7"/>
      <c r="F108" s="7"/>
    </row>
    <row r="109" spans="1:6" x14ac:dyDescent="0.25">
      <c r="A109" s="7"/>
      <c r="B109" s="7"/>
      <c r="C109" s="7"/>
      <c r="D109" s="7"/>
      <c r="E109" s="7"/>
      <c r="F109" s="7"/>
    </row>
    <row r="110" spans="1:6" x14ac:dyDescent="0.25">
      <c r="A110" s="7"/>
      <c r="B110" s="7"/>
      <c r="C110" s="7"/>
      <c r="D110" s="7"/>
      <c r="E110" s="7"/>
      <c r="F110" s="7"/>
    </row>
    <row r="111" spans="1:6" x14ac:dyDescent="0.25">
      <c r="A111" s="7"/>
      <c r="B111" s="7"/>
      <c r="C111" s="7"/>
      <c r="D111" s="7"/>
      <c r="E111" s="7"/>
      <c r="F111" s="7"/>
    </row>
    <row r="112" spans="1:6" x14ac:dyDescent="0.25">
      <c r="A112" s="7"/>
      <c r="B112" s="7"/>
      <c r="C112" s="7"/>
      <c r="D112" s="7"/>
      <c r="E112" s="7"/>
      <c r="F112" s="7"/>
    </row>
    <row r="113" spans="1:6" x14ac:dyDescent="0.25">
      <c r="A113" s="7"/>
      <c r="B113" s="7"/>
      <c r="C113" s="7"/>
      <c r="D113" s="7"/>
      <c r="E113" s="7"/>
      <c r="F113" s="7"/>
    </row>
    <row r="114" spans="1:6" x14ac:dyDescent="0.25">
      <c r="A114" s="7"/>
      <c r="B114" s="7"/>
      <c r="C114" s="7"/>
      <c r="D114" s="7"/>
      <c r="E114" s="7"/>
      <c r="F114" s="7"/>
    </row>
    <row r="115" spans="1:6" x14ac:dyDescent="0.25">
      <c r="A115" s="7"/>
      <c r="B115" s="7"/>
      <c r="C115" s="7"/>
      <c r="D115" s="7"/>
      <c r="E115" s="7"/>
      <c r="F115" s="7"/>
    </row>
    <row r="116" spans="1:6" x14ac:dyDescent="0.25">
      <c r="A116" s="7"/>
      <c r="B116" s="7"/>
      <c r="C116" s="7"/>
      <c r="D116" s="7"/>
      <c r="E116" s="7"/>
      <c r="F116" s="7"/>
    </row>
    <row r="117" spans="1:6" x14ac:dyDescent="0.25">
      <c r="A117" s="7"/>
      <c r="B117" s="7"/>
      <c r="C117" s="7"/>
      <c r="D117" s="7"/>
      <c r="E117" s="7"/>
      <c r="F117" s="7"/>
    </row>
    <row r="118" spans="1:6" x14ac:dyDescent="0.25">
      <c r="A118" s="7"/>
      <c r="B118" s="7"/>
      <c r="C118" s="7"/>
      <c r="D118" s="7"/>
      <c r="E118" s="7"/>
      <c r="F118" s="7"/>
    </row>
    <row r="119" spans="1:6" x14ac:dyDescent="0.25">
      <c r="A119" s="7"/>
      <c r="B119" s="7"/>
      <c r="C119" s="7"/>
      <c r="D119" s="7"/>
      <c r="E119" s="7"/>
      <c r="F119" s="7"/>
    </row>
    <row r="120" spans="1:6" x14ac:dyDescent="0.25">
      <c r="A120" s="7"/>
      <c r="B120" s="7"/>
      <c r="C120" s="7"/>
      <c r="D120" s="7"/>
      <c r="E120" s="7"/>
      <c r="F120" s="7"/>
    </row>
    <row r="121" spans="1:6" x14ac:dyDescent="0.25">
      <c r="A121" s="7"/>
      <c r="B121" s="7"/>
      <c r="C121" s="7"/>
      <c r="D121" s="7"/>
      <c r="E121" s="7"/>
      <c r="F121" s="7"/>
    </row>
    <row r="122" spans="1:6" x14ac:dyDescent="0.25">
      <c r="A122" s="7"/>
      <c r="B122" s="7"/>
      <c r="C122" s="7"/>
      <c r="D122" s="7"/>
      <c r="E122" s="7"/>
      <c r="F122" s="7"/>
    </row>
    <row r="123" spans="1:6" x14ac:dyDescent="0.25">
      <c r="A123" s="7"/>
      <c r="B123" s="7"/>
      <c r="C123" s="7"/>
      <c r="D123" s="7"/>
      <c r="E123" s="7"/>
      <c r="F123" s="7"/>
    </row>
    <row r="124" spans="1:6" x14ac:dyDescent="0.25">
      <c r="A124" s="7"/>
      <c r="B124" s="7"/>
      <c r="C124" s="7"/>
      <c r="D124" s="7"/>
      <c r="E124" s="7"/>
      <c r="F124" s="7"/>
    </row>
    <row r="125" spans="1:6" x14ac:dyDescent="0.25">
      <c r="A125" s="7"/>
      <c r="B125" s="7"/>
      <c r="C125" s="7"/>
      <c r="D125" s="7"/>
      <c r="E125" s="7"/>
      <c r="F125" s="7"/>
    </row>
    <row r="126" spans="1:6" x14ac:dyDescent="0.25">
      <c r="A126" s="7"/>
      <c r="B126" s="7"/>
      <c r="C126" s="7"/>
      <c r="D126" s="7"/>
      <c r="E126" s="7"/>
      <c r="F126" s="7"/>
    </row>
    <row r="127" spans="1:6" x14ac:dyDescent="0.25">
      <c r="A127" s="7"/>
      <c r="B127" s="7"/>
      <c r="C127" s="7"/>
      <c r="D127" s="7"/>
      <c r="E127" s="7"/>
      <c r="F127" s="7"/>
    </row>
    <row r="128" spans="1:6" x14ac:dyDescent="0.25">
      <c r="A128" s="7"/>
      <c r="B128" s="7"/>
      <c r="C128" s="7"/>
      <c r="D128" s="7"/>
      <c r="E128" s="7"/>
      <c r="F128" s="7"/>
    </row>
    <row r="129" spans="1:6" x14ac:dyDescent="0.25">
      <c r="A129" s="7"/>
      <c r="B129" s="7"/>
      <c r="C129" s="7"/>
      <c r="D129" s="7"/>
      <c r="E129" s="7"/>
      <c r="F129" s="7"/>
    </row>
    <row r="130" spans="1:6" x14ac:dyDescent="0.25">
      <c r="A130" s="7"/>
      <c r="B130" s="7"/>
      <c r="C130" s="7"/>
      <c r="D130" s="7"/>
      <c r="E130" s="7"/>
      <c r="F130" s="7"/>
    </row>
    <row r="131" spans="1:6" x14ac:dyDescent="0.25">
      <c r="A131" s="7"/>
      <c r="B131" s="7"/>
      <c r="C131" s="7"/>
      <c r="D131" s="7"/>
      <c r="E131" s="7"/>
      <c r="F131" s="7"/>
    </row>
    <row r="132" spans="1:6" x14ac:dyDescent="0.25">
      <c r="A132" s="7"/>
      <c r="B132" s="7"/>
      <c r="C132" s="7"/>
      <c r="D132" s="7"/>
      <c r="E132" s="7"/>
      <c r="F132" s="7"/>
    </row>
    <row r="133" spans="1:6" x14ac:dyDescent="0.25">
      <c r="A133" s="7"/>
      <c r="B133" s="7"/>
      <c r="C133" s="7"/>
      <c r="D133" s="7"/>
      <c r="E133" s="7"/>
      <c r="F133" s="7"/>
    </row>
    <row r="134" spans="1:6" x14ac:dyDescent="0.25">
      <c r="A134" s="7"/>
      <c r="B134" s="7"/>
      <c r="C134" s="7"/>
      <c r="D134" s="7"/>
      <c r="E134" s="7"/>
      <c r="F134" s="7"/>
    </row>
    <row r="135" spans="1:6" x14ac:dyDescent="0.25">
      <c r="A135" s="7"/>
      <c r="B135" s="7"/>
      <c r="C135" s="7"/>
      <c r="D135" s="7"/>
      <c r="E135" s="7"/>
      <c r="F135" s="7"/>
    </row>
    <row r="136" spans="1:6" x14ac:dyDescent="0.25">
      <c r="A136" s="7"/>
      <c r="B136" s="7"/>
      <c r="C136" s="7"/>
      <c r="D136" s="7"/>
      <c r="E136" s="7"/>
      <c r="F136" s="7"/>
    </row>
    <row r="137" spans="1:6" x14ac:dyDescent="0.25">
      <c r="A137" s="7"/>
      <c r="B137" s="7"/>
      <c r="C137" s="7"/>
      <c r="D137" s="7"/>
      <c r="E137" s="7"/>
      <c r="F137" s="7"/>
    </row>
    <row r="138" spans="1:6" x14ac:dyDescent="0.25">
      <c r="A138" s="7"/>
      <c r="B138" s="7"/>
      <c r="C138" s="7"/>
      <c r="D138" s="7"/>
      <c r="E138" s="7"/>
      <c r="F138" s="7"/>
    </row>
    <row r="139" spans="1:6" x14ac:dyDescent="0.25">
      <c r="A139" s="7"/>
      <c r="B139" s="7"/>
      <c r="C139" s="7"/>
      <c r="D139" s="7"/>
      <c r="E139" s="7"/>
      <c r="F139" s="7"/>
    </row>
    <row r="140" spans="1:6" x14ac:dyDescent="0.25">
      <c r="A140" s="7"/>
      <c r="B140" s="7"/>
      <c r="C140" s="7"/>
      <c r="D140" s="7"/>
      <c r="E140" s="7"/>
      <c r="F140" s="7"/>
    </row>
    <row r="141" spans="1:6" x14ac:dyDescent="0.25">
      <c r="A141" s="7"/>
      <c r="B141" s="7"/>
      <c r="C141" s="7"/>
      <c r="D141" s="7"/>
      <c r="E141" s="7"/>
      <c r="F141" s="7"/>
    </row>
    <row r="142" spans="1:6" x14ac:dyDescent="0.25">
      <c r="A142" s="7"/>
      <c r="B142" s="7"/>
      <c r="C142" s="7"/>
      <c r="D142" s="7"/>
      <c r="E142" s="7"/>
      <c r="F142" s="7"/>
    </row>
    <row r="143" spans="1:6" x14ac:dyDescent="0.25">
      <c r="A143" s="7"/>
      <c r="B143" s="7"/>
      <c r="C143" s="7"/>
      <c r="D143" s="7"/>
      <c r="E143" s="7"/>
      <c r="F143" s="7"/>
    </row>
    <row r="144" spans="1:6" x14ac:dyDescent="0.25">
      <c r="A144" s="7"/>
      <c r="B144" s="7"/>
      <c r="C144" s="7"/>
      <c r="D144" s="7"/>
      <c r="E144" s="7"/>
      <c r="F144" s="7"/>
    </row>
    <row r="145" spans="1:6" x14ac:dyDescent="0.25">
      <c r="A145" s="7"/>
      <c r="B145" s="7"/>
      <c r="C145" s="7"/>
      <c r="D145" s="7"/>
      <c r="E145" s="7"/>
      <c r="F145" s="7"/>
    </row>
    <row r="146" spans="1:6" x14ac:dyDescent="0.25">
      <c r="A146" s="7"/>
      <c r="B146" s="7"/>
      <c r="C146" s="7"/>
      <c r="D146" s="7"/>
      <c r="E146" s="7"/>
      <c r="F146" s="7"/>
    </row>
    <row r="147" spans="1:6" x14ac:dyDescent="0.25">
      <c r="A147" s="7"/>
      <c r="B147" s="7"/>
      <c r="C147" s="7"/>
      <c r="D147" s="7"/>
      <c r="E147" s="7"/>
      <c r="F147" s="7"/>
    </row>
    <row r="148" spans="1:6" x14ac:dyDescent="0.25">
      <c r="A148" s="7"/>
      <c r="B148" s="7"/>
      <c r="C148" s="7"/>
      <c r="D148" s="7"/>
      <c r="E148" s="7"/>
      <c r="F148" s="7"/>
    </row>
    <row r="149" spans="1:6" x14ac:dyDescent="0.25">
      <c r="A149" s="7"/>
      <c r="B149" s="7"/>
      <c r="C149" s="7"/>
      <c r="D149" s="7"/>
      <c r="E149" s="7"/>
      <c r="F149" s="7"/>
    </row>
    <row r="150" spans="1:6" x14ac:dyDescent="0.25">
      <c r="A150" s="7"/>
      <c r="B150" s="7"/>
      <c r="C150" s="7"/>
      <c r="D150" s="7"/>
      <c r="E150" s="7"/>
      <c r="F150" s="7"/>
    </row>
    <row r="151" spans="1:6" x14ac:dyDescent="0.25">
      <c r="A151" s="7"/>
      <c r="B151" s="7"/>
      <c r="C151" s="7"/>
      <c r="D151" s="7"/>
      <c r="E151" s="7"/>
      <c r="F151" s="7"/>
    </row>
    <row r="152" spans="1:6" x14ac:dyDescent="0.25">
      <c r="A152" s="7"/>
      <c r="B152" s="7"/>
      <c r="C152" s="7"/>
      <c r="D152" s="7"/>
      <c r="E152" s="7"/>
      <c r="F152" s="7"/>
    </row>
    <row r="153" spans="1:6" x14ac:dyDescent="0.25">
      <c r="A153" s="7"/>
      <c r="B153" s="7"/>
      <c r="C153" s="7"/>
      <c r="D153" s="7"/>
      <c r="E153" s="7"/>
      <c r="F153" s="7"/>
    </row>
    <row r="154" spans="1:6" x14ac:dyDescent="0.25">
      <c r="A154" s="7"/>
      <c r="B154" s="7"/>
      <c r="C154" s="7"/>
      <c r="D154" s="7"/>
      <c r="E154" s="7"/>
      <c r="F154" s="7"/>
    </row>
    <row r="155" spans="1:6" x14ac:dyDescent="0.25">
      <c r="A155" s="7"/>
      <c r="B155" s="7"/>
      <c r="C155" s="7"/>
      <c r="D155" s="7"/>
      <c r="E155" s="7"/>
      <c r="F155" s="7"/>
    </row>
    <row r="156" spans="1:6" x14ac:dyDescent="0.25">
      <c r="A156" s="7"/>
      <c r="B156" s="7"/>
      <c r="C156" s="7"/>
      <c r="D156" s="7"/>
      <c r="E156" s="7"/>
      <c r="F156" s="7"/>
    </row>
    <row r="157" spans="1:6" x14ac:dyDescent="0.25">
      <c r="A157" s="7"/>
      <c r="B157" s="7"/>
      <c r="C157" s="7"/>
      <c r="D157" s="7"/>
      <c r="E157" s="7"/>
      <c r="F157" s="7"/>
    </row>
    <row r="158" spans="1:6" x14ac:dyDescent="0.25">
      <c r="A158" s="7"/>
      <c r="B158" s="7"/>
      <c r="C158" s="7"/>
      <c r="D158" s="7"/>
      <c r="E158" s="7"/>
      <c r="F158" s="7"/>
    </row>
    <row r="159" spans="1:6" x14ac:dyDescent="0.25">
      <c r="A159" s="7"/>
      <c r="B159" s="7"/>
      <c r="C159" s="7"/>
      <c r="D159" s="7"/>
      <c r="E159" s="7"/>
      <c r="F159" s="7"/>
    </row>
    <row r="160" spans="1:6" x14ac:dyDescent="0.25">
      <c r="A160" s="7"/>
      <c r="B160" s="7"/>
      <c r="C160" s="7"/>
      <c r="D160" s="7"/>
      <c r="E160" s="7"/>
      <c r="F160" s="7"/>
    </row>
    <row r="161" spans="1:6" x14ac:dyDescent="0.25">
      <c r="A161" s="7"/>
      <c r="B161" s="7"/>
      <c r="C161" s="7"/>
      <c r="D161" s="7"/>
      <c r="E161" s="7"/>
      <c r="F161" s="7"/>
    </row>
    <row r="162" spans="1:6" x14ac:dyDescent="0.25">
      <c r="A162" s="7"/>
      <c r="B162" s="7"/>
      <c r="C162" s="7"/>
      <c r="D162" s="7"/>
      <c r="E162" s="7"/>
      <c r="F162" s="7"/>
    </row>
    <row r="163" spans="1:6" x14ac:dyDescent="0.25">
      <c r="A163" s="7"/>
      <c r="B163" s="7"/>
      <c r="C163" s="7"/>
      <c r="D163" s="7"/>
      <c r="E163" s="7"/>
      <c r="F163" s="7"/>
    </row>
    <row r="164" spans="1:6" x14ac:dyDescent="0.25">
      <c r="A164" s="7"/>
      <c r="B164" s="7"/>
      <c r="C164" s="7"/>
      <c r="D164" s="7"/>
      <c r="E164" s="7"/>
      <c r="F164" s="7"/>
    </row>
    <row r="165" spans="1:6" x14ac:dyDescent="0.25">
      <c r="A165" s="7"/>
      <c r="B165" s="7"/>
      <c r="C165" s="7"/>
      <c r="D165" s="7"/>
      <c r="E165" s="7"/>
      <c r="F165" s="7"/>
    </row>
    <row r="166" spans="1:6" x14ac:dyDescent="0.25">
      <c r="A166" s="7"/>
      <c r="B166" s="7"/>
      <c r="C166" s="7"/>
      <c r="D166" s="7"/>
      <c r="E166" s="7"/>
      <c r="F166" s="7"/>
    </row>
    <row r="167" spans="1:6" x14ac:dyDescent="0.25">
      <c r="A167" s="7"/>
      <c r="B167" s="7"/>
      <c r="C167" s="7"/>
      <c r="D167" s="7"/>
      <c r="E167" s="7"/>
      <c r="F167" s="7"/>
    </row>
    <row r="168" spans="1:6" x14ac:dyDescent="0.25">
      <c r="A168" s="7"/>
      <c r="B168" s="7"/>
      <c r="C168" s="7"/>
      <c r="D168" s="7"/>
      <c r="E168" s="7"/>
      <c r="F168" s="7"/>
    </row>
    <row r="169" spans="1:6" x14ac:dyDescent="0.25">
      <c r="A169" s="7"/>
      <c r="B169" s="7"/>
      <c r="C169" s="7"/>
      <c r="D169" s="7"/>
      <c r="E169" s="7"/>
      <c r="F169" s="7"/>
    </row>
    <row r="170" spans="1:6" x14ac:dyDescent="0.25">
      <c r="A170" s="7"/>
      <c r="B170" s="7"/>
      <c r="C170" s="7"/>
      <c r="D170" s="7"/>
      <c r="E170" s="7"/>
      <c r="F170" s="7"/>
    </row>
    <row r="171" spans="1:6" x14ac:dyDescent="0.25">
      <c r="A171" s="7"/>
      <c r="B171" s="7"/>
      <c r="C171" s="7"/>
      <c r="D171" s="7"/>
      <c r="E171" s="7"/>
      <c r="F171" s="7"/>
    </row>
    <row r="172" spans="1:6" x14ac:dyDescent="0.25">
      <c r="A172" s="7"/>
      <c r="B172" s="7"/>
      <c r="C172" s="7"/>
      <c r="D172" s="7"/>
      <c r="E172" s="7"/>
      <c r="F172" s="7"/>
    </row>
    <row r="173" spans="1:6" x14ac:dyDescent="0.25">
      <c r="A173" s="7"/>
      <c r="B173" s="7"/>
      <c r="C173" s="7"/>
      <c r="D173" s="7"/>
      <c r="E173" s="7"/>
      <c r="F173" s="7"/>
    </row>
    <row r="174" spans="1:6" x14ac:dyDescent="0.25">
      <c r="A174" s="7"/>
      <c r="B174" s="7"/>
      <c r="C174" s="7"/>
      <c r="D174" s="7"/>
      <c r="E174" s="7"/>
      <c r="F174" s="7"/>
    </row>
    <row r="175" spans="1:6" x14ac:dyDescent="0.25">
      <c r="A175" s="7"/>
      <c r="B175" s="7"/>
      <c r="C175" s="7"/>
      <c r="D175" s="7"/>
      <c r="E175" s="7"/>
      <c r="F175" s="7"/>
    </row>
    <row r="176" spans="1:6" x14ac:dyDescent="0.25">
      <c r="A176" s="7"/>
      <c r="B176" s="7"/>
      <c r="C176" s="7"/>
      <c r="D176" s="7"/>
      <c r="E176" s="7"/>
      <c r="F176" s="7"/>
    </row>
    <row r="177" spans="1:6" x14ac:dyDescent="0.25">
      <c r="A177" s="7"/>
      <c r="B177" s="7"/>
      <c r="C177" s="7"/>
      <c r="D177" s="7"/>
      <c r="E177" s="7"/>
      <c r="F177" s="7"/>
    </row>
    <row r="178" spans="1:6" x14ac:dyDescent="0.25">
      <c r="A178" s="7"/>
      <c r="B178" s="7"/>
      <c r="C178" s="7"/>
      <c r="D178" s="7"/>
      <c r="E178" s="7"/>
      <c r="F178" s="7"/>
    </row>
    <row r="179" spans="1:6" x14ac:dyDescent="0.25">
      <c r="A179" s="7"/>
      <c r="B179" s="7"/>
      <c r="C179" s="7"/>
      <c r="D179" s="7"/>
      <c r="E179" s="7"/>
      <c r="F179" s="7"/>
    </row>
    <row r="180" spans="1:6" x14ac:dyDescent="0.25">
      <c r="A180" s="7"/>
      <c r="B180" s="7"/>
      <c r="C180" s="7"/>
      <c r="D180" s="7"/>
      <c r="E180" s="7"/>
      <c r="F180" s="7"/>
    </row>
    <row r="181" spans="1:6" x14ac:dyDescent="0.25">
      <c r="A181" s="7"/>
      <c r="B181" s="7"/>
      <c r="C181" s="7"/>
      <c r="D181" s="7"/>
      <c r="E181" s="7"/>
      <c r="F181" s="7"/>
    </row>
    <row r="182" spans="1:6" x14ac:dyDescent="0.25">
      <c r="A182" s="7"/>
      <c r="B182" s="7"/>
      <c r="C182" s="7"/>
      <c r="D182" s="7"/>
      <c r="E182" s="7"/>
      <c r="F182" s="7"/>
    </row>
    <row r="183" spans="1:6" x14ac:dyDescent="0.25">
      <c r="A183" s="7"/>
      <c r="B183" s="7"/>
      <c r="C183" s="7"/>
      <c r="D183" s="7"/>
      <c r="E183" s="7"/>
      <c r="F183" s="7"/>
    </row>
    <row r="184" spans="1:6" x14ac:dyDescent="0.25">
      <c r="A184" s="7"/>
      <c r="B184" s="7"/>
      <c r="C184" s="7"/>
      <c r="D184" s="7"/>
      <c r="E184" s="7"/>
      <c r="F184" s="7"/>
    </row>
    <row r="185" spans="1:6" x14ac:dyDescent="0.25">
      <c r="A185" s="7"/>
      <c r="B185" s="7"/>
      <c r="C185" s="7"/>
      <c r="D185" s="7"/>
      <c r="E185" s="7"/>
      <c r="F185" s="7"/>
    </row>
    <row r="186" spans="1:6" x14ac:dyDescent="0.25">
      <c r="A186" s="7"/>
      <c r="B186" s="7"/>
      <c r="C186" s="7"/>
      <c r="D186" s="7"/>
      <c r="E186" s="7"/>
      <c r="F186" s="7"/>
    </row>
    <row r="187" spans="1:6" x14ac:dyDescent="0.25">
      <c r="A187" s="7"/>
      <c r="B187" s="7"/>
      <c r="C187" s="7"/>
      <c r="D187" s="7"/>
      <c r="E187" s="7"/>
      <c r="F187" s="7"/>
    </row>
    <row r="188" spans="1:6" x14ac:dyDescent="0.25">
      <c r="A188" s="7"/>
      <c r="B188" s="7"/>
      <c r="C188" s="7"/>
      <c r="D188" s="7"/>
      <c r="E188" s="7"/>
      <c r="F188" s="7"/>
    </row>
    <row r="189" spans="1:6" x14ac:dyDescent="0.25">
      <c r="A189" s="7"/>
      <c r="B189" s="7"/>
      <c r="C189" s="7"/>
      <c r="D189" s="7"/>
      <c r="E189" s="7"/>
      <c r="F189" s="7"/>
    </row>
    <row r="190" spans="1:6" x14ac:dyDescent="0.25">
      <c r="A190" s="7"/>
      <c r="B190" s="7"/>
      <c r="C190" s="7"/>
      <c r="D190" s="7"/>
      <c r="E190" s="7"/>
      <c r="F190" s="7"/>
    </row>
    <row r="191" spans="1:6" x14ac:dyDescent="0.25">
      <c r="A191" s="7"/>
      <c r="B191" s="7"/>
      <c r="C191" s="7"/>
      <c r="D191" s="7"/>
      <c r="E191" s="7"/>
      <c r="F191" s="7"/>
    </row>
    <row r="192" spans="1:6" x14ac:dyDescent="0.25">
      <c r="A192" s="7"/>
      <c r="B192" s="7"/>
      <c r="C192" s="7"/>
      <c r="D192" s="7"/>
      <c r="E192" s="7"/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/>
      <c r="B194" s="7"/>
      <c r="C194" s="7"/>
      <c r="D194" s="7"/>
      <c r="E194" s="7"/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7"/>
      <c r="B197" s="7"/>
      <c r="C197" s="7"/>
      <c r="D197" s="7"/>
      <c r="E197" s="7"/>
      <c r="F197" s="7"/>
    </row>
    <row r="198" spans="1:6" x14ac:dyDescent="0.25">
      <c r="A198" s="7"/>
      <c r="B198" s="7"/>
      <c r="C198" s="7"/>
      <c r="D198" s="7"/>
      <c r="E198" s="7"/>
      <c r="F198" s="7"/>
    </row>
    <row r="199" spans="1:6" x14ac:dyDescent="0.25">
      <c r="A199" s="7"/>
      <c r="B199" s="7"/>
      <c r="C199" s="7"/>
      <c r="D199" s="7"/>
      <c r="E199" s="7"/>
      <c r="F199" s="7"/>
    </row>
    <row r="200" spans="1:6" x14ac:dyDescent="0.25">
      <c r="A200" s="7"/>
      <c r="B200" s="7"/>
      <c r="C200" s="7"/>
      <c r="D200" s="7"/>
      <c r="E200" s="7"/>
      <c r="F200" s="7"/>
    </row>
    <row r="201" spans="1:6" x14ac:dyDescent="0.25">
      <c r="A201" s="7"/>
      <c r="B201" s="7"/>
      <c r="C201" s="7"/>
      <c r="D201" s="7"/>
      <c r="E201" s="7"/>
      <c r="F201" s="7"/>
    </row>
    <row r="202" spans="1:6" x14ac:dyDescent="0.25">
      <c r="A202" s="7"/>
      <c r="B202" s="7"/>
      <c r="C202" s="7"/>
      <c r="D202" s="7"/>
      <c r="E202" s="7"/>
      <c r="F202" s="7"/>
    </row>
    <row r="203" spans="1:6" x14ac:dyDescent="0.25">
      <c r="A203" s="7"/>
      <c r="B203" s="7"/>
      <c r="C203" s="7"/>
      <c r="D203" s="7"/>
      <c r="E203" s="7"/>
      <c r="F203" s="7"/>
    </row>
    <row r="204" spans="1:6" x14ac:dyDescent="0.25">
      <c r="A204" s="7"/>
      <c r="B204" s="7"/>
      <c r="C204" s="7"/>
      <c r="D204" s="7"/>
      <c r="E204" s="7"/>
      <c r="F204" s="7"/>
    </row>
    <row r="205" spans="1:6" x14ac:dyDescent="0.25">
      <c r="A205" s="7"/>
      <c r="B205" s="7"/>
      <c r="C205" s="7"/>
      <c r="D205" s="7"/>
      <c r="E205" s="7"/>
      <c r="F205" s="7"/>
    </row>
    <row r="206" spans="1:6" x14ac:dyDescent="0.25">
      <c r="A206" s="7"/>
      <c r="B206" s="7"/>
      <c r="C206" s="7"/>
      <c r="D206" s="7"/>
      <c r="E206" s="7"/>
      <c r="F206" s="7"/>
    </row>
    <row r="207" spans="1:6" x14ac:dyDescent="0.25">
      <c r="A207" s="7"/>
      <c r="B207" s="7"/>
      <c r="C207" s="7"/>
      <c r="D207" s="7"/>
      <c r="E207" s="7"/>
      <c r="F207" s="7"/>
    </row>
    <row r="208" spans="1:6" x14ac:dyDescent="0.25">
      <c r="A208" s="7"/>
      <c r="B208" s="7"/>
      <c r="C208" s="7"/>
      <c r="D208" s="7"/>
      <c r="E208" s="7"/>
      <c r="F208" s="7"/>
    </row>
    <row r="209" spans="1:6" x14ac:dyDescent="0.25">
      <c r="A209" s="7"/>
      <c r="B209" s="7"/>
      <c r="C209" s="7"/>
      <c r="D209" s="7"/>
      <c r="E209" s="7"/>
      <c r="F209" s="7"/>
    </row>
    <row r="210" spans="1:6" x14ac:dyDescent="0.25">
      <c r="A210" s="7"/>
      <c r="B210" s="7"/>
      <c r="C210" s="7"/>
      <c r="D210" s="7"/>
      <c r="E210" s="7"/>
      <c r="F210" s="7"/>
    </row>
    <row r="211" spans="1:6" x14ac:dyDescent="0.25">
      <c r="A211" s="7"/>
      <c r="B211" s="7"/>
      <c r="C211" s="7"/>
      <c r="D211" s="7"/>
      <c r="E211" s="7"/>
      <c r="F211" s="7"/>
    </row>
    <row r="212" spans="1:6" x14ac:dyDescent="0.25">
      <c r="A212" s="7"/>
      <c r="B212" s="7"/>
      <c r="C212" s="7"/>
      <c r="D212" s="7"/>
      <c r="E212" s="7"/>
      <c r="F212" s="7"/>
    </row>
    <row r="213" spans="1:6" x14ac:dyDescent="0.25">
      <c r="A213" s="7"/>
      <c r="B213" s="7"/>
      <c r="C213" s="7"/>
      <c r="D213" s="7"/>
      <c r="E213" s="7"/>
      <c r="F213" s="7"/>
    </row>
    <row r="214" spans="1:6" x14ac:dyDescent="0.25">
      <c r="A214" s="7"/>
      <c r="B214" s="7"/>
      <c r="C214" s="7"/>
      <c r="D214" s="7"/>
      <c r="E214" s="7"/>
      <c r="F214" s="7"/>
    </row>
    <row r="215" spans="1:6" x14ac:dyDescent="0.25">
      <c r="A215" s="7"/>
      <c r="B215" s="7"/>
      <c r="C215" s="7"/>
      <c r="D215" s="7"/>
      <c r="E215" s="7"/>
      <c r="F215" s="7"/>
    </row>
    <row r="216" spans="1:6" x14ac:dyDescent="0.25">
      <c r="A216" s="7"/>
      <c r="B216" s="7"/>
      <c r="C216" s="7"/>
      <c r="D216" s="7"/>
      <c r="E216" s="7"/>
      <c r="F216" s="7"/>
    </row>
    <row r="217" spans="1:6" x14ac:dyDescent="0.25">
      <c r="A217" s="7"/>
      <c r="B217" s="7"/>
      <c r="C217" s="7"/>
      <c r="D217" s="7"/>
      <c r="E217" s="7"/>
      <c r="F217" s="7"/>
    </row>
    <row r="218" spans="1:6" x14ac:dyDescent="0.25">
      <c r="A218" s="7"/>
      <c r="B218" s="7"/>
      <c r="C218" s="7"/>
      <c r="D218" s="7"/>
      <c r="E218" s="7"/>
      <c r="F218" s="7"/>
    </row>
    <row r="219" spans="1:6" x14ac:dyDescent="0.25">
      <c r="A219" s="7"/>
      <c r="B219" s="7"/>
      <c r="C219" s="7"/>
      <c r="D219" s="7"/>
      <c r="E219" s="7"/>
      <c r="F219" s="7"/>
    </row>
    <row r="220" spans="1:6" x14ac:dyDescent="0.25">
      <c r="A220" s="7"/>
      <c r="B220" s="7"/>
      <c r="C220" s="7"/>
      <c r="D220" s="7"/>
      <c r="E220" s="7"/>
      <c r="F220" s="7"/>
    </row>
    <row r="221" spans="1:6" x14ac:dyDescent="0.25">
      <c r="A221" s="7"/>
      <c r="B221" s="7"/>
      <c r="C221" s="7"/>
      <c r="D221" s="7"/>
      <c r="E221" s="7"/>
      <c r="F221" s="7"/>
    </row>
    <row r="222" spans="1:6" x14ac:dyDescent="0.25">
      <c r="A222" s="7"/>
      <c r="B222" s="7"/>
      <c r="C222" s="7"/>
      <c r="D222" s="7"/>
      <c r="E222" s="7"/>
      <c r="F222" s="7"/>
    </row>
    <row r="223" spans="1:6" x14ac:dyDescent="0.25">
      <c r="A223" s="7"/>
      <c r="B223" s="7"/>
      <c r="C223" s="7"/>
      <c r="D223" s="7"/>
      <c r="E223" s="7"/>
      <c r="F223" s="7"/>
    </row>
    <row r="224" spans="1:6" x14ac:dyDescent="0.25">
      <c r="A224" s="7"/>
      <c r="B224" s="7"/>
      <c r="C224" s="7"/>
      <c r="D224" s="7"/>
      <c r="E224" s="7"/>
      <c r="F224" s="7"/>
    </row>
    <row r="225" spans="1:6" x14ac:dyDescent="0.25">
      <c r="A225" s="7"/>
      <c r="B225" s="7"/>
      <c r="C225" s="7"/>
      <c r="D225" s="7"/>
      <c r="E225" s="7"/>
      <c r="F225" s="7"/>
    </row>
    <row r="226" spans="1:6" x14ac:dyDescent="0.25">
      <c r="A226" s="7"/>
      <c r="B226" s="7"/>
      <c r="C226" s="7"/>
      <c r="D226" s="7"/>
      <c r="E226" s="7"/>
      <c r="F226" s="7"/>
    </row>
    <row r="227" spans="1:6" x14ac:dyDescent="0.25">
      <c r="A227" s="7"/>
      <c r="B227" s="7"/>
      <c r="C227" s="7"/>
      <c r="D227" s="7"/>
      <c r="E227" s="7"/>
      <c r="F227" s="7"/>
    </row>
    <row r="228" spans="1:6" x14ac:dyDescent="0.25">
      <c r="A228" s="7"/>
      <c r="B228" s="7"/>
      <c r="C228" s="7"/>
      <c r="D228" s="7"/>
      <c r="E228" s="7"/>
      <c r="F228" s="7"/>
    </row>
    <row r="229" spans="1:6" x14ac:dyDescent="0.25">
      <c r="A229" s="7"/>
      <c r="B229" s="7"/>
      <c r="C229" s="7"/>
      <c r="D229" s="7"/>
      <c r="E229" s="7"/>
      <c r="F229" s="7"/>
    </row>
    <row r="230" spans="1:6" x14ac:dyDescent="0.25">
      <c r="A230" s="7"/>
      <c r="B230" s="7"/>
      <c r="C230" s="7"/>
      <c r="D230" s="7"/>
      <c r="E230" s="7"/>
      <c r="F230" s="7"/>
    </row>
    <row r="231" spans="1:6" x14ac:dyDescent="0.25">
      <c r="A231" s="7"/>
      <c r="B231" s="7"/>
      <c r="C231" s="7"/>
      <c r="D231" s="7"/>
      <c r="E231" s="7"/>
      <c r="F231" s="7"/>
    </row>
    <row r="232" spans="1:6" x14ac:dyDescent="0.25">
      <c r="A232" s="7"/>
      <c r="B232" s="7"/>
      <c r="C232" s="7"/>
      <c r="D232" s="7"/>
      <c r="E232" s="7"/>
      <c r="F232" s="7"/>
    </row>
    <row r="233" spans="1:6" x14ac:dyDescent="0.25">
      <c r="A233" s="7"/>
      <c r="B233" s="7"/>
      <c r="C233" s="7"/>
      <c r="D233" s="7"/>
      <c r="E233" s="7"/>
      <c r="F233" s="7"/>
    </row>
    <row r="234" spans="1:6" x14ac:dyDescent="0.25">
      <c r="A234" s="7"/>
      <c r="B234" s="7"/>
      <c r="C234" s="7"/>
      <c r="D234" s="7"/>
      <c r="E234" s="7"/>
      <c r="F234" s="7"/>
    </row>
    <row r="235" spans="1:6" x14ac:dyDescent="0.25">
      <c r="A235" s="7"/>
      <c r="B235" s="7"/>
      <c r="C235" s="7"/>
      <c r="D235" s="7"/>
      <c r="E235" s="7"/>
      <c r="F235" s="7"/>
    </row>
    <row r="236" spans="1:6" x14ac:dyDescent="0.25">
      <c r="A236" s="7"/>
      <c r="B236" s="7"/>
      <c r="C236" s="7"/>
      <c r="D236" s="7"/>
      <c r="E236" s="7"/>
      <c r="F236" s="7"/>
    </row>
    <row r="237" spans="1:6" x14ac:dyDescent="0.25">
      <c r="A237" s="7"/>
      <c r="B237" s="7"/>
      <c r="C237" s="7"/>
      <c r="D237" s="7"/>
      <c r="E237" s="7"/>
      <c r="F237" s="7"/>
    </row>
    <row r="238" spans="1:6" x14ac:dyDescent="0.25">
      <c r="A238" s="7"/>
      <c r="B238" s="7"/>
      <c r="C238" s="7"/>
      <c r="D238" s="7"/>
      <c r="E238" s="7"/>
      <c r="F238" s="7"/>
    </row>
    <row r="239" spans="1:6" x14ac:dyDescent="0.25">
      <c r="A239" s="7"/>
      <c r="B239" s="7"/>
      <c r="C239" s="7"/>
      <c r="D239" s="7"/>
      <c r="E239" s="7"/>
      <c r="F239" s="7"/>
    </row>
    <row r="240" spans="1:6" x14ac:dyDescent="0.25">
      <c r="A240" s="7"/>
      <c r="B240" s="7"/>
      <c r="C240" s="7"/>
      <c r="D240" s="7"/>
      <c r="E240" s="7"/>
      <c r="F240" s="7"/>
    </row>
    <row r="241" spans="1:6" x14ac:dyDescent="0.25">
      <c r="A241" s="7"/>
      <c r="B241" s="7"/>
      <c r="C241" s="7"/>
      <c r="D241" s="7"/>
      <c r="E241" s="7"/>
      <c r="F241" s="7"/>
    </row>
    <row r="242" spans="1:6" x14ac:dyDescent="0.25">
      <c r="A242" s="7"/>
      <c r="B242" s="7"/>
      <c r="C242" s="7"/>
      <c r="D242" s="7"/>
      <c r="E242" s="7"/>
      <c r="F242" s="7"/>
    </row>
    <row r="243" spans="1:6" x14ac:dyDescent="0.25">
      <c r="A243" s="7"/>
      <c r="B243" s="7"/>
      <c r="C243" s="7"/>
      <c r="D243" s="7"/>
      <c r="E243" s="7"/>
      <c r="F243" s="7"/>
    </row>
    <row r="244" spans="1:6" x14ac:dyDescent="0.25">
      <c r="A244" s="7"/>
      <c r="B244" s="7"/>
      <c r="C244" s="7"/>
      <c r="D244" s="7"/>
      <c r="E244" s="7"/>
      <c r="F244" s="7"/>
    </row>
    <row r="245" spans="1:6" x14ac:dyDescent="0.25">
      <c r="A245" s="7"/>
      <c r="B245" s="7"/>
      <c r="C245" s="7"/>
      <c r="D245" s="7"/>
      <c r="E245" s="7"/>
      <c r="F245" s="7"/>
    </row>
    <row r="246" spans="1:6" x14ac:dyDescent="0.25">
      <c r="A246" s="7"/>
      <c r="B246" s="7"/>
      <c r="C246" s="7"/>
      <c r="D246" s="7"/>
      <c r="E246" s="7"/>
      <c r="F246" s="7"/>
    </row>
    <row r="247" spans="1:6" x14ac:dyDescent="0.25">
      <c r="A247" s="7"/>
      <c r="B247" s="7"/>
      <c r="C247" s="7"/>
      <c r="D247" s="7"/>
      <c r="E247" s="7"/>
      <c r="F247" s="7"/>
    </row>
    <row r="248" spans="1:6" x14ac:dyDescent="0.25">
      <c r="A248" s="7"/>
      <c r="B248" s="7"/>
      <c r="C248" s="7"/>
      <c r="D248" s="7"/>
      <c r="E248" s="7"/>
      <c r="F248" s="7"/>
    </row>
    <row r="249" spans="1:6" x14ac:dyDescent="0.25">
      <c r="A249" s="7"/>
      <c r="B249" s="7"/>
      <c r="C249" s="7"/>
      <c r="D249" s="7"/>
      <c r="E249" s="7"/>
      <c r="F249" s="7"/>
    </row>
    <row r="250" spans="1:6" x14ac:dyDescent="0.25">
      <c r="A250" s="7"/>
      <c r="B250" s="7"/>
      <c r="C250" s="7"/>
      <c r="D250" s="7"/>
      <c r="E250" s="7"/>
      <c r="F250" s="7"/>
    </row>
    <row r="251" spans="1:6" x14ac:dyDescent="0.25">
      <c r="A251" s="7"/>
      <c r="B251" s="7"/>
      <c r="C251" s="7"/>
      <c r="D251" s="7"/>
      <c r="E251" s="7"/>
      <c r="F251" s="7"/>
    </row>
    <row r="252" spans="1:6" x14ac:dyDescent="0.25">
      <c r="A252" s="7"/>
      <c r="B252" s="7"/>
      <c r="C252" s="7"/>
      <c r="D252" s="7"/>
      <c r="E252" s="7"/>
      <c r="F252" s="7"/>
    </row>
    <row r="253" spans="1:6" x14ac:dyDescent="0.25">
      <c r="A253" s="7"/>
      <c r="B253" s="7"/>
      <c r="C253" s="7"/>
      <c r="D253" s="7"/>
      <c r="E253" s="7"/>
      <c r="F253" s="7"/>
    </row>
    <row r="254" spans="1:6" x14ac:dyDescent="0.25">
      <c r="A254" s="7"/>
      <c r="B254" s="7"/>
      <c r="C254" s="7"/>
      <c r="D254" s="7"/>
      <c r="E254" s="7"/>
      <c r="F254" s="7"/>
    </row>
    <row r="255" spans="1:6" x14ac:dyDescent="0.25">
      <c r="A255" s="7"/>
      <c r="B255" s="7"/>
      <c r="C255" s="7"/>
      <c r="D255" s="7"/>
      <c r="E255" s="7"/>
      <c r="F255" s="7"/>
    </row>
    <row r="256" spans="1:6" x14ac:dyDescent="0.25">
      <c r="A256" s="7"/>
      <c r="B256" s="7"/>
      <c r="C256" s="7"/>
      <c r="D256" s="7"/>
      <c r="E256" s="7"/>
      <c r="F256" s="7"/>
    </row>
    <row r="257" spans="1:6" x14ac:dyDescent="0.25">
      <c r="A257" s="7"/>
      <c r="B257" s="7"/>
      <c r="C257" s="7"/>
      <c r="D257" s="7"/>
      <c r="E257" s="7"/>
      <c r="F257" s="7"/>
    </row>
    <row r="258" spans="1:6" x14ac:dyDescent="0.25">
      <c r="A258" s="7"/>
      <c r="B258" s="7"/>
      <c r="C258" s="7"/>
      <c r="D258" s="7"/>
      <c r="E258" s="7"/>
      <c r="F258" s="7"/>
    </row>
    <row r="259" spans="1:6" x14ac:dyDescent="0.25">
      <c r="A259" s="7"/>
      <c r="B259" s="7"/>
      <c r="C259" s="7"/>
      <c r="D259" s="7"/>
      <c r="E259" s="7"/>
      <c r="F259" s="7"/>
    </row>
    <row r="260" spans="1:6" x14ac:dyDescent="0.25">
      <c r="A260" s="7"/>
      <c r="B260" s="7"/>
      <c r="C260" s="7"/>
      <c r="D260" s="7"/>
      <c r="E260" s="7"/>
      <c r="F260" s="7"/>
    </row>
    <row r="261" spans="1:6" x14ac:dyDescent="0.25">
      <c r="A261" s="7"/>
      <c r="B261" s="7"/>
      <c r="C261" s="7"/>
      <c r="D261" s="7"/>
      <c r="E261" s="7"/>
      <c r="F261" s="7"/>
    </row>
    <row r="262" spans="1:6" x14ac:dyDescent="0.25">
      <c r="A262" s="7"/>
      <c r="B262" s="7"/>
      <c r="C262" s="7"/>
      <c r="D262" s="7"/>
      <c r="E262" s="7"/>
      <c r="F262" s="7"/>
    </row>
    <row r="263" spans="1:6" x14ac:dyDescent="0.25">
      <c r="A263" s="7"/>
      <c r="B263" s="7"/>
      <c r="C263" s="7"/>
      <c r="D263" s="7"/>
      <c r="E263" s="7"/>
      <c r="F263" s="7"/>
    </row>
    <row r="264" spans="1:6" x14ac:dyDescent="0.25">
      <c r="A264" s="7"/>
      <c r="B264" s="7"/>
      <c r="C264" s="7"/>
      <c r="D264" s="7"/>
      <c r="E264" s="7"/>
      <c r="F264" s="7"/>
    </row>
    <row r="265" spans="1:6" x14ac:dyDescent="0.25">
      <c r="A265" s="7"/>
      <c r="B265" s="7"/>
      <c r="C265" s="7"/>
      <c r="D265" s="7"/>
      <c r="E265" s="7"/>
      <c r="F265" s="7"/>
    </row>
    <row r="266" spans="1:6" x14ac:dyDescent="0.25">
      <c r="A266" s="7"/>
      <c r="B266" s="7"/>
      <c r="C266" s="7"/>
      <c r="D266" s="7"/>
      <c r="E266" s="7"/>
      <c r="F266" s="7"/>
    </row>
    <row r="267" spans="1:6" x14ac:dyDescent="0.25">
      <c r="A267" s="7"/>
      <c r="B267" s="7"/>
      <c r="C267" s="7"/>
      <c r="D267" s="7"/>
      <c r="E267" s="7"/>
      <c r="F267" s="7"/>
    </row>
    <row r="268" spans="1:6" x14ac:dyDescent="0.25">
      <c r="A268" s="7"/>
      <c r="B268" s="7"/>
      <c r="C268" s="7"/>
      <c r="D268" s="7"/>
      <c r="E268" s="7"/>
      <c r="F268" s="7"/>
    </row>
    <row r="269" spans="1:6" x14ac:dyDescent="0.25">
      <c r="A269" s="7"/>
      <c r="B269" s="7"/>
      <c r="C269" s="7"/>
      <c r="D269" s="7"/>
      <c r="E269" s="7"/>
      <c r="F269" s="7"/>
    </row>
    <row r="270" spans="1:6" x14ac:dyDescent="0.25">
      <c r="A270" s="7"/>
      <c r="B270" s="7"/>
      <c r="C270" s="7"/>
      <c r="D270" s="7"/>
      <c r="E270" s="7"/>
      <c r="F270" s="7"/>
    </row>
    <row r="271" spans="1:6" x14ac:dyDescent="0.25">
      <c r="A271" s="7"/>
      <c r="B271" s="7"/>
      <c r="C271" s="7"/>
      <c r="D271" s="7"/>
      <c r="E271" s="7"/>
      <c r="F271" s="7"/>
    </row>
    <row r="272" spans="1:6" x14ac:dyDescent="0.25">
      <c r="A272" s="7"/>
      <c r="B272" s="7"/>
      <c r="C272" s="7"/>
      <c r="D272" s="7"/>
      <c r="E272" s="7"/>
      <c r="F272" s="7"/>
    </row>
    <row r="273" spans="1:6" x14ac:dyDescent="0.25">
      <c r="A273" s="7"/>
      <c r="B273" s="7"/>
      <c r="C273" s="7"/>
      <c r="D273" s="7"/>
      <c r="E273" s="7"/>
      <c r="F273" s="7"/>
    </row>
    <row r="274" spans="1:6" x14ac:dyDescent="0.25">
      <c r="A274" s="7"/>
      <c r="B274" s="7"/>
      <c r="C274" s="7"/>
      <c r="D274" s="7"/>
      <c r="E274" s="7"/>
      <c r="F274" s="7"/>
    </row>
    <row r="275" spans="1:6" x14ac:dyDescent="0.25">
      <c r="A275" s="7"/>
      <c r="B275" s="7"/>
      <c r="C275" s="7"/>
      <c r="D275" s="7"/>
      <c r="E275" s="7"/>
      <c r="F275" s="7"/>
    </row>
    <row r="276" spans="1:6" x14ac:dyDescent="0.25">
      <c r="A276" s="7"/>
      <c r="B276" s="7"/>
      <c r="C276" s="7"/>
      <c r="D276" s="7"/>
      <c r="E276" s="7"/>
      <c r="F276" s="7"/>
    </row>
    <row r="277" spans="1:6" x14ac:dyDescent="0.25">
      <c r="A277" s="7"/>
      <c r="B277" s="7"/>
      <c r="C277" s="7"/>
      <c r="D277" s="7"/>
      <c r="E277" s="7"/>
      <c r="F277" s="7"/>
    </row>
    <row r="278" spans="1:6" x14ac:dyDescent="0.25">
      <c r="A278" s="7"/>
      <c r="B278" s="7"/>
      <c r="C278" s="7"/>
      <c r="D278" s="7"/>
      <c r="E278" s="7"/>
      <c r="F278" s="7"/>
    </row>
    <row r="279" spans="1:6" x14ac:dyDescent="0.25">
      <c r="A279" s="7"/>
      <c r="B279" s="7"/>
      <c r="C279" s="7"/>
      <c r="D279" s="7"/>
      <c r="E279" s="7"/>
      <c r="F279" s="7"/>
    </row>
    <row r="280" spans="1:6" x14ac:dyDescent="0.25">
      <c r="A280" s="7"/>
      <c r="B280" s="7"/>
      <c r="C280" s="7"/>
      <c r="D280" s="7"/>
      <c r="E280" s="7"/>
      <c r="F280" s="7"/>
    </row>
    <row r="281" spans="1:6" x14ac:dyDescent="0.25">
      <c r="A281" s="7"/>
      <c r="B281" s="7"/>
      <c r="C281" s="7"/>
      <c r="D281" s="7"/>
      <c r="E281" s="7"/>
      <c r="F281" s="7"/>
    </row>
    <row r="282" spans="1:6" x14ac:dyDescent="0.25">
      <c r="A282" s="7"/>
      <c r="B282" s="7"/>
      <c r="C282" s="7"/>
      <c r="D282" s="7"/>
      <c r="E282" s="7"/>
      <c r="F282" s="7"/>
    </row>
    <row r="283" spans="1:6" x14ac:dyDescent="0.25">
      <c r="A283" s="7"/>
      <c r="B283" s="7"/>
      <c r="C283" s="7"/>
      <c r="D283" s="7"/>
      <c r="E283" s="7"/>
      <c r="F283" s="7"/>
    </row>
    <row r="284" spans="1:6" x14ac:dyDescent="0.25">
      <c r="A284" s="7"/>
      <c r="B284" s="7"/>
      <c r="C284" s="7"/>
      <c r="D284" s="7"/>
      <c r="E284" s="7"/>
      <c r="F284" s="7"/>
    </row>
    <row r="285" spans="1:6" x14ac:dyDescent="0.25">
      <c r="A285" s="7"/>
      <c r="B285" s="7"/>
      <c r="C285" s="7"/>
      <c r="D285" s="7"/>
      <c r="E285" s="7"/>
      <c r="F285" s="7"/>
    </row>
    <row r="286" spans="1:6" x14ac:dyDescent="0.25">
      <c r="A286" s="7"/>
      <c r="B286" s="7"/>
      <c r="C286" s="7"/>
      <c r="D286" s="7"/>
      <c r="E286" s="7"/>
      <c r="F286" s="7"/>
    </row>
    <row r="287" spans="1:6" x14ac:dyDescent="0.25">
      <c r="A287" s="7"/>
      <c r="B287" s="7"/>
      <c r="C287" s="7"/>
      <c r="D287" s="7"/>
      <c r="E287" s="7"/>
      <c r="F287" s="7"/>
    </row>
    <row r="288" spans="1:6" x14ac:dyDescent="0.25">
      <c r="A288" s="7"/>
      <c r="B288" s="7"/>
      <c r="C288" s="7"/>
      <c r="D288" s="7"/>
      <c r="E288" s="7"/>
      <c r="F288" s="7"/>
    </row>
    <row r="289" spans="1:6" x14ac:dyDescent="0.25">
      <c r="A289" s="7"/>
      <c r="B289" s="7"/>
      <c r="C289" s="7"/>
      <c r="D289" s="7"/>
      <c r="E289" s="7"/>
      <c r="F289" s="7"/>
    </row>
    <row r="290" spans="1:6" x14ac:dyDescent="0.25">
      <c r="A290" s="7"/>
      <c r="B290" s="7"/>
      <c r="C290" s="7"/>
      <c r="D290" s="7"/>
      <c r="E290" s="7"/>
      <c r="F290" s="7"/>
    </row>
    <row r="291" spans="1:6" x14ac:dyDescent="0.25">
      <c r="A291" s="7"/>
      <c r="B291" s="7"/>
      <c r="C291" s="7"/>
      <c r="D291" s="7"/>
      <c r="E291" s="7"/>
      <c r="F291" s="7"/>
    </row>
    <row r="292" spans="1:6" x14ac:dyDescent="0.25">
      <c r="A292" s="7"/>
      <c r="B292" s="7"/>
      <c r="C292" s="7"/>
      <c r="D292" s="7"/>
      <c r="E292" s="7"/>
      <c r="F292" s="7"/>
    </row>
    <row r="293" spans="1:6" x14ac:dyDescent="0.25">
      <c r="A293" s="7"/>
      <c r="B293" s="7"/>
      <c r="C293" s="7"/>
      <c r="D293" s="7"/>
      <c r="E293" s="7"/>
      <c r="F293" s="7"/>
    </row>
    <row r="294" spans="1:6" x14ac:dyDescent="0.25">
      <c r="A294" s="7"/>
      <c r="B294" s="7"/>
      <c r="C294" s="7"/>
      <c r="D294" s="7"/>
      <c r="E294" s="7"/>
      <c r="F294" s="7"/>
    </row>
    <row r="295" spans="1:6" x14ac:dyDescent="0.25">
      <c r="A295" s="7"/>
      <c r="B295" s="7"/>
      <c r="C295" s="7"/>
      <c r="D295" s="7"/>
      <c r="E295" s="7"/>
      <c r="F295" s="7"/>
    </row>
    <row r="296" spans="1:6" x14ac:dyDescent="0.25">
      <c r="A296" s="7"/>
      <c r="B296" s="7"/>
      <c r="C296" s="7"/>
      <c r="D296" s="7"/>
      <c r="E296" s="7"/>
      <c r="F296" s="7"/>
    </row>
    <row r="297" spans="1:6" x14ac:dyDescent="0.25">
      <c r="A297" s="7"/>
      <c r="B297" s="7"/>
      <c r="C297" s="7"/>
      <c r="D297" s="7"/>
      <c r="E297" s="7"/>
      <c r="F297" s="7"/>
    </row>
    <row r="298" spans="1:6" x14ac:dyDescent="0.25">
      <c r="A298" s="7"/>
      <c r="B298" s="7"/>
      <c r="C298" s="7"/>
      <c r="D298" s="7"/>
      <c r="E298" s="7"/>
      <c r="F298" s="7"/>
    </row>
    <row r="299" spans="1:6" x14ac:dyDescent="0.25">
      <c r="A299" s="7"/>
      <c r="B299" s="7"/>
      <c r="C299" s="7"/>
      <c r="D299" s="7"/>
      <c r="E299" s="7"/>
      <c r="F299" s="7"/>
    </row>
    <row r="300" spans="1:6" x14ac:dyDescent="0.25">
      <c r="A300" s="7"/>
      <c r="B300" s="7"/>
      <c r="C300" s="7"/>
      <c r="D300" s="7"/>
      <c r="E300" s="7"/>
      <c r="F300" s="7"/>
    </row>
    <row r="301" spans="1:6" x14ac:dyDescent="0.25">
      <c r="A301" s="7"/>
      <c r="B301" s="7"/>
      <c r="C301" s="7"/>
      <c r="D301" s="7"/>
      <c r="E301" s="7"/>
      <c r="F301" s="7"/>
    </row>
    <row r="302" spans="1:6" x14ac:dyDescent="0.25">
      <c r="A302" s="7"/>
      <c r="B302" s="7"/>
      <c r="C302" s="7"/>
      <c r="D302" s="7"/>
      <c r="E302" s="7"/>
      <c r="F302" s="7"/>
    </row>
    <row r="303" spans="1:6" x14ac:dyDescent="0.25">
      <c r="A303" s="7"/>
      <c r="B303" s="7"/>
      <c r="C303" s="7"/>
      <c r="D303" s="7"/>
      <c r="E303" s="7"/>
      <c r="F303" s="7"/>
    </row>
    <row r="304" spans="1:6" x14ac:dyDescent="0.25">
      <c r="A304" s="7"/>
      <c r="B304" s="7"/>
      <c r="C304" s="7"/>
      <c r="D304" s="7"/>
      <c r="E304" s="7"/>
      <c r="F304" s="7"/>
    </row>
    <row r="305" spans="1:6" x14ac:dyDescent="0.25">
      <c r="A305" s="7"/>
      <c r="B305" s="7"/>
      <c r="C305" s="7"/>
      <c r="D305" s="7"/>
      <c r="E305" s="7"/>
      <c r="F305" s="7"/>
    </row>
    <row r="306" spans="1:6" x14ac:dyDescent="0.25">
      <c r="A306" s="7"/>
      <c r="B306" s="7"/>
      <c r="C306" s="7"/>
      <c r="D306" s="7"/>
      <c r="E306" s="7"/>
      <c r="F306" s="7"/>
    </row>
    <row r="307" spans="1:6" x14ac:dyDescent="0.25">
      <c r="A307" s="7"/>
      <c r="B307" s="7"/>
      <c r="C307" s="7"/>
      <c r="D307" s="7"/>
      <c r="E307" s="7"/>
      <c r="F307" s="7"/>
    </row>
    <row r="308" spans="1:6" x14ac:dyDescent="0.25">
      <c r="A308" s="7"/>
      <c r="B308" s="7"/>
      <c r="C308" s="7"/>
      <c r="D308" s="7"/>
      <c r="E308" s="7"/>
      <c r="F308" s="7"/>
    </row>
    <row r="309" spans="1:6" x14ac:dyDescent="0.25">
      <c r="A309" s="7"/>
      <c r="B309" s="7"/>
      <c r="C309" s="7"/>
      <c r="D309" s="7"/>
      <c r="E309" s="7"/>
      <c r="F309" s="7"/>
    </row>
    <row r="310" spans="1:6" x14ac:dyDescent="0.25">
      <c r="A310" s="7"/>
      <c r="B310" s="7"/>
      <c r="C310" s="7"/>
      <c r="D310" s="7"/>
      <c r="E310" s="7"/>
      <c r="F310" s="7"/>
    </row>
    <row r="311" spans="1:6" x14ac:dyDescent="0.25">
      <c r="A311" s="7"/>
      <c r="B311" s="7"/>
      <c r="C311" s="7"/>
      <c r="D311" s="7"/>
      <c r="E311" s="7"/>
      <c r="F311" s="7"/>
    </row>
    <row r="312" spans="1:6" x14ac:dyDescent="0.25">
      <c r="A312" s="7"/>
      <c r="B312" s="7"/>
      <c r="C312" s="7"/>
      <c r="D312" s="7"/>
      <c r="E312" s="7"/>
      <c r="F312" s="7"/>
    </row>
    <row r="313" spans="1:6" x14ac:dyDescent="0.25">
      <c r="A313" s="7"/>
      <c r="B313" s="7"/>
      <c r="C313" s="7"/>
      <c r="D313" s="7"/>
      <c r="E313" s="7"/>
      <c r="F313" s="7"/>
    </row>
    <row r="314" spans="1:6" x14ac:dyDescent="0.25">
      <c r="A314" s="7"/>
      <c r="B314" s="7"/>
      <c r="C314" s="7"/>
      <c r="D314" s="7"/>
      <c r="E314" s="7"/>
      <c r="F314" s="7"/>
    </row>
    <row r="315" spans="1:6" x14ac:dyDescent="0.25">
      <c r="A315" s="7"/>
      <c r="B315" s="7"/>
      <c r="C315" s="7"/>
      <c r="D315" s="7"/>
      <c r="E315" s="7"/>
      <c r="F315" s="7"/>
    </row>
    <row r="316" spans="1:6" x14ac:dyDescent="0.25">
      <c r="A316" s="7"/>
      <c r="B316" s="7"/>
      <c r="C316" s="7"/>
      <c r="D316" s="7"/>
      <c r="E316" s="7"/>
      <c r="F316" s="7"/>
    </row>
    <row r="317" spans="1:6" x14ac:dyDescent="0.25">
      <c r="A317" s="7"/>
      <c r="B317" s="7"/>
      <c r="C317" s="7"/>
      <c r="D317" s="7"/>
      <c r="E317" s="7"/>
      <c r="F317" s="7"/>
    </row>
    <row r="318" spans="1:6" x14ac:dyDescent="0.25">
      <c r="A318" s="7"/>
      <c r="B318" s="7"/>
      <c r="C318" s="7"/>
      <c r="D318" s="7"/>
      <c r="E318" s="7"/>
      <c r="F318" s="7"/>
    </row>
    <row r="319" spans="1:6" x14ac:dyDescent="0.25">
      <c r="A319" s="7"/>
      <c r="B319" s="7"/>
      <c r="C319" s="7"/>
      <c r="D319" s="7"/>
      <c r="E319" s="7"/>
      <c r="F319" s="7"/>
    </row>
    <row r="320" spans="1:6" x14ac:dyDescent="0.25">
      <c r="A320" s="7"/>
      <c r="B320" s="7"/>
      <c r="C320" s="7"/>
      <c r="D320" s="7"/>
      <c r="E320" s="7"/>
      <c r="F320" s="7"/>
    </row>
    <row r="321" spans="1:6" x14ac:dyDescent="0.25">
      <c r="A321" s="7"/>
      <c r="B321" s="7"/>
      <c r="C321" s="7"/>
      <c r="D321" s="7"/>
      <c r="E321" s="7"/>
      <c r="F321" s="7"/>
    </row>
    <row r="322" spans="1:6" x14ac:dyDescent="0.25">
      <c r="A322" s="7"/>
      <c r="B322" s="7"/>
      <c r="C322" s="7"/>
      <c r="D322" s="7"/>
      <c r="E322" s="7"/>
      <c r="F322" s="7"/>
    </row>
    <row r="323" spans="1:6" x14ac:dyDescent="0.25">
      <c r="A323" s="7"/>
      <c r="B323" s="7"/>
      <c r="C323" s="7"/>
      <c r="D323" s="7"/>
      <c r="E323" s="7"/>
      <c r="F323" s="7"/>
    </row>
    <row r="324" spans="1:6" x14ac:dyDescent="0.25">
      <c r="A324" s="7"/>
      <c r="B324" s="7"/>
      <c r="C324" s="7"/>
      <c r="D324" s="7"/>
      <c r="E324" s="7"/>
      <c r="F324" s="7"/>
    </row>
    <row r="325" spans="1:6" x14ac:dyDescent="0.25">
      <c r="A325" s="7"/>
      <c r="B325" s="7"/>
      <c r="C325" s="7"/>
      <c r="D325" s="7"/>
      <c r="E325" s="7"/>
      <c r="F325" s="7"/>
    </row>
    <row r="326" spans="1:6" x14ac:dyDescent="0.25">
      <c r="A326" s="7"/>
      <c r="B326" s="7"/>
      <c r="C326" s="7"/>
      <c r="D326" s="7"/>
      <c r="E326" s="7"/>
      <c r="F326" s="7"/>
    </row>
    <row r="327" spans="1:6" x14ac:dyDescent="0.25">
      <c r="A327" s="7"/>
      <c r="B327" s="7"/>
      <c r="C327" s="7"/>
      <c r="D327" s="7"/>
      <c r="E327" s="7"/>
      <c r="F327" s="7"/>
    </row>
    <row r="328" spans="1:6" x14ac:dyDescent="0.25">
      <c r="A328" s="7"/>
      <c r="B328" s="7"/>
      <c r="C328" s="7"/>
      <c r="D328" s="7"/>
      <c r="E328" s="7"/>
      <c r="F328" s="7"/>
    </row>
    <row r="329" spans="1:6" x14ac:dyDescent="0.25">
      <c r="A329" s="7"/>
      <c r="B329" s="7"/>
      <c r="C329" s="7"/>
      <c r="D329" s="7"/>
      <c r="E329" s="7"/>
      <c r="F329" s="7"/>
    </row>
    <row r="330" spans="1:6" x14ac:dyDescent="0.25">
      <c r="A330" s="7"/>
      <c r="B330" s="7"/>
      <c r="C330" s="7"/>
      <c r="D330" s="7"/>
      <c r="E330" s="7"/>
      <c r="F330" s="7"/>
    </row>
    <row r="331" spans="1:6" x14ac:dyDescent="0.25">
      <c r="A331" s="7"/>
      <c r="B331" s="7"/>
      <c r="C331" s="7"/>
      <c r="D331" s="7"/>
      <c r="E331" s="7"/>
      <c r="F331" s="7"/>
    </row>
    <row r="332" spans="1:6" x14ac:dyDescent="0.25">
      <c r="A332" s="7"/>
      <c r="B332" s="7"/>
      <c r="C332" s="7"/>
      <c r="D332" s="7"/>
      <c r="E332" s="7"/>
      <c r="F332" s="7"/>
    </row>
    <row r="333" spans="1:6" x14ac:dyDescent="0.25">
      <c r="A333" s="7"/>
      <c r="B333" s="7"/>
      <c r="C333" s="7"/>
      <c r="D333" s="7"/>
      <c r="E333" s="7"/>
      <c r="F333" s="7"/>
    </row>
    <row r="334" spans="1:6" x14ac:dyDescent="0.25">
      <c r="A334" s="7"/>
      <c r="B334" s="7"/>
      <c r="C334" s="7"/>
      <c r="D334" s="7"/>
      <c r="E334" s="7"/>
      <c r="F334" s="7"/>
    </row>
    <row r="335" spans="1:6" x14ac:dyDescent="0.25">
      <c r="A335" s="7"/>
      <c r="B335" s="7"/>
      <c r="C335" s="7"/>
      <c r="D335" s="7"/>
      <c r="E335" s="7"/>
      <c r="F335" s="7"/>
    </row>
    <row r="336" spans="1:6" x14ac:dyDescent="0.25">
      <c r="A336" s="7"/>
      <c r="B336" s="7"/>
      <c r="C336" s="7"/>
      <c r="D336" s="7"/>
      <c r="E336" s="7"/>
      <c r="F336" s="7"/>
    </row>
    <row r="337" spans="1:6" x14ac:dyDescent="0.25">
      <c r="A337" s="7"/>
      <c r="B337" s="7"/>
      <c r="C337" s="7"/>
      <c r="D337" s="7"/>
      <c r="E337" s="7"/>
      <c r="F337" s="7"/>
    </row>
    <row r="338" spans="1:6" x14ac:dyDescent="0.25">
      <c r="A338" s="7"/>
      <c r="B338" s="7"/>
      <c r="C338" s="7"/>
      <c r="D338" s="7"/>
      <c r="E338" s="7"/>
      <c r="F338" s="7"/>
    </row>
    <row r="339" spans="1:6" x14ac:dyDescent="0.25">
      <c r="A339" s="7"/>
      <c r="B339" s="7"/>
      <c r="C339" s="7"/>
      <c r="D339" s="7"/>
      <c r="E339" s="7"/>
      <c r="F339" s="7"/>
    </row>
    <row r="340" spans="1:6" x14ac:dyDescent="0.25">
      <c r="A340" s="7"/>
      <c r="B340" s="7"/>
      <c r="C340" s="7"/>
      <c r="D340" s="7"/>
      <c r="E340" s="7"/>
      <c r="F340" s="7"/>
    </row>
    <row r="341" spans="1:6" x14ac:dyDescent="0.25">
      <c r="A341" s="7"/>
      <c r="B341" s="7"/>
      <c r="C341" s="7"/>
      <c r="D341" s="7"/>
      <c r="E341" s="7"/>
      <c r="F341" s="7"/>
    </row>
    <row r="342" spans="1:6" x14ac:dyDescent="0.25">
      <c r="A342" s="7"/>
      <c r="B342" s="7"/>
      <c r="C342" s="7"/>
      <c r="D342" s="7"/>
      <c r="E342" s="7"/>
      <c r="F342" s="7"/>
    </row>
    <row r="343" spans="1:6" x14ac:dyDescent="0.25">
      <c r="A343" s="7"/>
      <c r="B343" s="7"/>
      <c r="C343" s="7"/>
      <c r="D343" s="7"/>
      <c r="E343" s="7"/>
      <c r="F343" s="7"/>
    </row>
    <row r="344" spans="1:6" x14ac:dyDescent="0.25">
      <c r="A344" s="7"/>
      <c r="B344" s="7"/>
      <c r="C344" s="7"/>
      <c r="D344" s="7"/>
      <c r="E344" s="7"/>
      <c r="F344" s="7"/>
    </row>
    <row r="345" spans="1:6" x14ac:dyDescent="0.25">
      <c r="A345" s="7"/>
      <c r="B345" s="7"/>
      <c r="C345" s="7"/>
      <c r="D345" s="7"/>
      <c r="E345" s="7"/>
      <c r="F345" s="7"/>
    </row>
    <row r="346" spans="1:6" x14ac:dyDescent="0.25">
      <c r="A346" s="7"/>
      <c r="B346" s="7"/>
      <c r="C346" s="7"/>
      <c r="D346" s="7"/>
      <c r="E346" s="7"/>
      <c r="F346" s="7"/>
    </row>
    <row r="347" spans="1:6" x14ac:dyDescent="0.25">
      <c r="A347" s="7"/>
      <c r="B347" s="7"/>
      <c r="C347" s="7"/>
      <c r="D347" s="7"/>
      <c r="E347" s="7"/>
      <c r="F347" s="7"/>
    </row>
    <row r="348" spans="1:6" x14ac:dyDescent="0.25">
      <c r="A348" s="7"/>
      <c r="B348" s="7"/>
      <c r="C348" s="7"/>
      <c r="D348" s="7"/>
      <c r="E348" s="7"/>
      <c r="F348" s="7"/>
    </row>
    <row r="349" spans="1:6" x14ac:dyDescent="0.25">
      <c r="A349" s="7"/>
      <c r="B349" s="7"/>
      <c r="C349" s="7"/>
      <c r="D349" s="7"/>
      <c r="E349" s="7"/>
      <c r="F349" s="7"/>
    </row>
    <row r="350" spans="1:6" x14ac:dyDescent="0.25">
      <c r="A350" s="7"/>
      <c r="B350" s="7"/>
      <c r="C350" s="7"/>
      <c r="D350" s="7"/>
      <c r="E350" s="7"/>
      <c r="F350" s="7"/>
    </row>
    <row r="351" spans="1:6" x14ac:dyDescent="0.25">
      <c r="A351" s="7"/>
      <c r="B351" s="7"/>
      <c r="C351" s="7"/>
      <c r="D351" s="7"/>
      <c r="E351" s="7"/>
      <c r="F351" s="7"/>
    </row>
    <row r="352" spans="1:6" x14ac:dyDescent="0.25">
      <c r="A352" s="7"/>
      <c r="B352" s="7"/>
      <c r="C352" s="7"/>
      <c r="D352" s="7"/>
      <c r="E352" s="7"/>
      <c r="F352" s="7"/>
    </row>
    <row r="353" spans="1:6" x14ac:dyDescent="0.25">
      <c r="A353" s="7"/>
      <c r="B353" s="7"/>
      <c r="C353" s="7"/>
      <c r="D353" s="7"/>
      <c r="E353" s="7"/>
      <c r="F353" s="7"/>
    </row>
    <row r="354" spans="1:6" x14ac:dyDescent="0.25">
      <c r="A354" s="7"/>
      <c r="B354" s="7"/>
      <c r="C354" s="7"/>
      <c r="D354" s="7"/>
      <c r="E354" s="7"/>
      <c r="F354" s="7"/>
    </row>
    <row r="355" spans="1:6" x14ac:dyDescent="0.25">
      <c r="A355" s="7"/>
      <c r="B355" s="7"/>
      <c r="C355" s="7"/>
      <c r="D355" s="7"/>
      <c r="E355" s="7"/>
      <c r="F355" s="7"/>
    </row>
    <row r="356" spans="1:6" x14ac:dyDescent="0.25">
      <c r="A356" s="7"/>
      <c r="B356" s="7"/>
      <c r="C356" s="7"/>
      <c r="D356" s="7"/>
      <c r="E356" s="7"/>
      <c r="F356" s="7"/>
    </row>
    <row r="357" spans="1:6" x14ac:dyDescent="0.25">
      <c r="A357" s="7"/>
      <c r="B357" s="7"/>
      <c r="C357" s="7"/>
      <c r="D357" s="7"/>
      <c r="E357" s="7"/>
      <c r="F357" s="7"/>
    </row>
    <row r="358" spans="1:6" x14ac:dyDescent="0.25">
      <c r="A358" s="7"/>
      <c r="B358" s="7"/>
      <c r="C358" s="7"/>
      <c r="D358" s="7"/>
      <c r="E358" s="7"/>
      <c r="F358" s="7"/>
    </row>
    <row r="359" spans="1:6" x14ac:dyDescent="0.25">
      <c r="A359" s="7"/>
      <c r="B359" s="7"/>
      <c r="C359" s="7"/>
      <c r="D359" s="7"/>
      <c r="E359" s="7"/>
      <c r="F359" s="7"/>
    </row>
    <row r="360" spans="1:6" x14ac:dyDescent="0.25">
      <c r="A360" s="7"/>
      <c r="B360" s="7"/>
      <c r="C360" s="7"/>
      <c r="D360" s="7"/>
      <c r="E360" s="7"/>
      <c r="F360" s="7"/>
    </row>
    <row r="361" spans="1:6" x14ac:dyDescent="0.25">
      <c r="A361" s="7"/>
      <c r="B361" s="7"/>
      <c r="C361" s="7"/>
      <c r="D361" s="7"/>
      <c r="E361" s="7"/>
      <c r="F361" s="7"/>
    </row>
    <row r="362" spans="1:6" x14ac:dyDescent="0.25">
      <c r="A362" s="7"/>
      <c r="B362" s="7"/>
      <c r="C362" s="7"/>
      <c r="D362" s="7"/>
      <c r="E362" s="7"/>
      <c r="F362" s="7"/>
    </row>
    <row r="363" spans="1:6" x14ac:dyDescent="0.25">
      <c r="A363" s="7"/>
      <c r="B363" s="7"/>
      <c r="C363" s="7"/>
      <c r="D363" s="7"/>
      <c r="E363" s="7"/>
      <c r="F363" s="7"/>
    </row>
    <row r="364" spans="1:6" x14ac:dyDescent="0.25">
      <c r="A364" s="7"/>
      <c r="B364" s="7"/>
      <c r="C364" s="7"/>
      <c r="D364" s="7"/>
      <c r="E364" s="7"/>
      <c r="F364" s="7"/>
    </row>
    <row r="365" spans="1:6" x14ac:dyDescent="0.25">
      <c r="A365" s="7"/>
      <c r="B365" s="7"/>
      <c r="C365" s="7"/>
      <c r="D365" s="7"/>
      <c r="E365" s="7"/>
      <c r="F365" s="7"/>
    </row>
    <row r="366" spans="1:6" x14ac:dyDescent="0.25">
      <c r="A366" s="7"/>
      <c r="B366" s="7"/>
      <c r="C366" s="7"/>
      <c r="D366" s="7"/>
      <c r="E366" s="7"/>
      <c r="F366" s="7"/>
    </row>
    <row r="367" spans="1:6" x14ac:dyDescent="0.25">
      <c r="A367" s="7"/>
      <c r="B367" s="7"/>
      <c r="C367" s="7"/>
      <c r="D367" s="7"/>
      <c r="E367" s="7"/>
      <c r="F367" s="7"/>
    </row>
    <row r="368" spans="1:6" x14ac:dyDescent="0.25">
      <c r="A368" s="7"/>
      <c r="B368" s="7"/>
      <c r="C368" s="7"/>
      <c r="D368" s="7"/>
      <c r="E368" s="7"/>
      <c r="F368" s="7"/>
    </row>
    <row r="369" spans="1:6" x14ac:dyDescent="0.25">
      <c r="A369" s="7"/>
      <c r="B369" s="7"/>
      <c r="C369" s="7"/>
      <c r="D369" s="7"/>
      <c r="E369" s="7"/>
      <c r="F369" s="7"/>
    </row>
    <row r="370" spans="1:6" x14ac:dyDescent="0.25">
      <c r="A370" s="7"/>
      <c r="B370" s="7"/>
      <c r="C370" s="7"/>
      <c r="D370" s="7"/>
      <c r="E370" s="7"/>
      <c r="F370" s="7"/>
    </row>
    <row r="371" spans="1:6" x14ac:dyDescent="0.25">
      <c r="A371" s="7"/>
      <c r="B371" s="7"/>
      <c r="C371" s="7"/>
      <c r="D371" s="7"/>
      <c r="E371" s="7"/>
      <c r="F371" s="7"/>
    </row>
    <row r="372" spans="1:6" x14ac:dyDescent="0.25">
      <c r="A372" s="7"/>
      <c r="B372" s="7"/>
      <c r="C372" s="7"/>
      <c r="D372" s="7"/>
      <c r="E372" s="7"/>
      <c r="F372" s="7"/>
    </row>
    <row r="373" spans="1:6" x14ac:dyDescent="0.25">
      <c r="A373" s="7"/>
      <c r="B373" s="7"/>
      <c r="C373" s="7"/>
      <c r="D373" s="7"/>
      <c r="E373" s="7"/>
      <c r="F373" s="7"/>
    </row>
    <row r="374" spans="1:6" x14ac:dyDescent="0.25">
      <c r="A374" s="7"/>
      <c r="B374" s="7"/>
      <c r="C374" s="7"/>
      <c r="D374" s="7"/>
      <c r="E374" s="7"/>
      <c r="F374" s="7"/>
    </row>
    <row r="375" spans="1:6" x14ac:dyDescent="0.25">
      <c r="A375" s="7"/>
      <c r="B375" s="7"/>
      <c r="C375" s="7"/>
      <c r="D375" s="7"/>
      <c r="E375" s="7"/>
      <c r="F375" s="7"/>
    </row>
    <row r="376" spans="1:6" x14ac:dyDescent="0.25">
      <c r="A376" s="7"/>
      <c r="B376" s="7"/>
      <c r="C376" s="7"/>
      <c r="D376" s="7"/>
      <c r="E376" s="7"/>
      <c r="F376" s="7"/>
    </row>
    <row r="377" spans="1:6" x14ac:dyDescent="0.25">
      <c r="A377" s="7"/>
      <c r="B377" s="7"/>
      <c r="C377" s="7"/>
      <c r="D377" s="7"/>
      <c r="E377" s="7"/>
      <c r="F377" s="7"/>
    </row>
    <row r="378" spans="1:6" x14ac:dyDescent="0.25">
      <c r="A378" s="7"/>
      <c r="B378" s="7"/>
      <c r="C378" s="7"/>
      <c r="D378" s="7"/>
      <c r="E378" s="7"/>
      <c r="F378" s="7"/>
    </row>
    <row r="379" spans="1:6" x14ac:dyDescent="0.25">
      <c r="A379" s="7"/>
      <c r="B379" s="7"/>
      <c r="C379" s="7"/>
      <c r="D379" s="7"/>
      <c r="E379" s="7"/>
      <c r="F379" s="7"/>
    </row>
    <row r="380" spans="1:6" x14ac:dyDescent="0.25">
      <c r="A380" s="7"/>
      <c r="B380" s="7"/>
      <c r="C380" s="7"/>
      <c r="D380" s="7"/>
      <c r="E380" s="7"/>
      <c r="F380" s="7"/>
    </row>
    <row r="381" spans="1:6" x14ac:dyDescent="0.25">
      <c r="A381" s="7"/>
      <c r="B381" s="7"/>
      <c r="C381" s="7"/>
      <c r="D381" s="7"/>
      <c r="E381" s="7"/>
      <c r="F381" s="7"/>
    </row>
    <row r="382" spans="1:6" x14ac:dyDescent="0.25">
      <c r="A382" s="7"/>
      <c r="B382" s="7"/>
      <c r="C382" s="7"/>
      <c r="D382" s="7"/>
      <c r="E382" s="7"/>
      <c r="F382" s="7"/>
    </row>
    <row r="383" spans="1:6" x14ac:dyDescent="0.25">
      <c r="A383" s="7"/>
      <c r="B383" s="7"/>
      <c r="C383" s="7"/>
      <c r="D383" s="7"/>
      <c r="E383" s="7"/>
      <c r="F383" s="7"/>
    </row>
    <row r="384" spans="1:6" x14ac:dyDescent="0.25">
      <c r="A384" s="7"/>
      <c r="B384" s="7"/>
      <c r="C384" s="7"/>
      <c r="D384" s="7"/>
      <c r="E384" s="7"/>
      <c r="F384" s="7"/>
    </row>
    <row r="385" spans="1:6" x14ac:dyDescent="0.25">
      <c r="A385" s="7"/>
      <c r="B385" s="7"/>
      <c r="C385" s="7"/>
      <c r="D385" s="7"/>
      <c r="E385" s="7"/>
      <c r="F385" s="7"/>
    </row>
    <row r="386" spans="1:6" x14ac:dyDescent="0.25">
      <c r="A386" s="7"/>
      <c r="B386" s="7"/>
      <c r="C386" s="7"/>
      <c r="D386" s="7"/>
      <c r="E386" s="7"/>
      <c r="F386" s="7"/>
    </row>
    <row r="387" spans="1:6" x14ac:dyDescent="0.25">
      <c r="A387" s="7"/>
      <c r="B387" s="7"/>
      <c r="C387" s="7"/>
      <c r="D387" s="7"/>
      <c r="E387" s="7"/>
      <c r="F387" s="7"/>
    </row>
    <row r="388" spans="1:6" x14ac:dyDescent="0.25">
      <c r="A388" s="7"/>
      <c r="B388" s="7"/>
      <c r="C388" s="7"/>
      <c r="D388" s="7"/>
      <c r="E388" s="7"/>
      <c r="F388" s="7"/>
    </row>
    <row r="389" spans="1:6" x14ac:dyDescent="0.25">
      <c r="A389" s="7"/>
      <c r="B389" s="7"/>
      <c r="C389" s="7"/>
      <c r="D389" s="7"/>
      <c r="E389" s="7"/>
      <c r="F389" s="7"/>
    </row>
    <row r="390" spans="1:6" x14ac:dyDescent="0.25">
      <c r="A390" s="7"/>
      <c r="B390" s="7"/>
      <c r="C390" s="7"/>
      <c r="D390" s="7"/>
      <c r="E390" s="7"/>
      <c r="F390" s="7"/>
    </row>
    <row r="391" spans="1:6" x14ac:dyDescent="0.25">
      <c r="A391" s="7"/>
      <c r="B391" s="7"/>
      <c r="C391" s="7"/>
      <c r="D391" s="7"/>
      <c r="E391" s="7"/>
      <c r="F391" s="7"/>
    </row>
    <row r="392" spans="1:6" x14ac:dyDescent="0.25">
      <c r="A392" s="7"/>
      <c r="B392" s="7"/>
      <c r="C392" s="7"/>
      <c r="D392" s="7"/>
      <c r="E392" s="7"/>
      <c r="F392" s="7"/>
    </row>
    <row r="393" spans="1:6" x14ac:dyDescent="0.25">
      <c r="A393" s="7"/>
      <c r="B393" s="7"/>
      <c r="C393" s="7"/>
      <c r="D393" s="7"/>
      <c r="E393" s="7"/>
      <c r="F393" s="7"/>
    </row>
    <row r="394" spans="1:6" x14ac:dyDescent="0.25">
      <c r="A394" s="7"/>
      <c r="B394" s="7"/>
      <c r="C394" s="7"/>
      <c r="D394" s="7"/>
      <c r="E394" s="7"/>
      <c r="F394" s="7"/>
    </row>
    <row r="395" spans="1:6" x14ac:dyDescent="0.25">
      <c r="A395" s="7"/>
      <c r="B395" s="7"/>
      <c r="C395" s="7"/>
      <c r="D395" s="7"/>
      <c r="E395" s="7"/>
      <c r="F395" s="7"/>
    </row>
    <row r="396" spans="1:6" x14ac:dyDescent="0.25">
      <c r="A396" s="7"/>
      <c r="B396" s="7"/>
      <c r="C396" s="7"/>
      <c r="D396" s="7"/>
      <c r="E396" s="7"/>
      <c r="F396" s="7"/>
    </row>
    <row r="397" spans="1:6" x14ac:dyDescent="0.25">
      <c r="A397" s="7"/>
      <c r="B397" s="7"/>
      <c r="C397" s="7"/>
      <c r="D397" s="7"/>
      <c r="E397" s="7"/>
      <c r="F397" s="7"/>
    </row>
    <row r="398" spans="1:6" x14ac:dyDescent="0.25">
      <c r="A398" s="7"/>
      <c r="B398" s="7"/>
      <c r="C398" s="7"/>
      <c r="D398" s="7"/>
      <c r="E398" s="7"/>
      <c r="F398" s="7"/>
    </row>
    <row r="399" spans="1:6" x14ac:dyDescent="0.25">
      <c r="A399" s="7"/>
      <c r="B399" s="7"/>
      <c r="C399" s="7"/>
      <c r="D399" s="7"/>
      <c r="E399" s="7"/>
      <c r="F399" s="7"/>
    </row>
    <row r="400" spans="1:6" x14ac:dyDescent="0.25">
      <c r="A400" s="7"/>
      <c r="B400" s="7"/>
      <c r="C400" s="7"/>
      <c r="D400" s="7"/>
      <c r="E400" s="7"/>
      <c r="F400" s="7"/>
    </row>
    <row r="401" spans="1:6" x14ac:dyDescent="0.25">
      <c r="A401" s="7"/>
      <c r="B401" s="7"/>
      <c r="C401" s="7"/>
      <c r="D401" s="7"/>
      <c r="E401" s="7"/>
      <c r="F401" s="7"/>
    </row>
    <row r="402" spans="1:6" x14ac:dyDescent="0.25">
      <c r="A402" s="7"/>
      <c r="B402" s="7"/>
      <c r="C402" s="7"/>
      <c r="D402" s="7"/>
      <c r="E402" s="7"/>
      <c r="F402" s="7"/>
    </row>
    <row r="403" spans="1:6" x14ac:dyDescent="0.25">
      <c r="A403" s="7"/>
      <c r="B403" s="7"/>
      <c r="C403" s="7"/>
      <c r="D403" s="7"/>
      <c r="E403" s="7"/>
      <c r="F403" s="7"/>
    </row>
    <row r="404" spans="1:6" x14ac:dyDescent="0.25">
      <c r="A404" s="7"/>
      <c r="B404" s="7"/>
      <c r="C404" s="7"/>
      <c r="D404" s="7"/>
      <c r="E404" s="7"/>
      <c r="F404" s="7"/>
    </row>
    <row r="405" spans="1:6" x14ac:dyDescent="0.25">
      <c r="A405" s="7"/>
      <c r="B405" s="7"/>
      <c r="C405" s="7"/>
      <c r="D405" s="7"/>
      <c r="E405" s="7"/>
      <c r="F405" s="7"/>
    </row>
    <row r="406" spans="1:6" x14ac:dyDescent="0.25">
      <c r="A406" s="7"/>
      <c r="B406" s="7"/>
      <c r="C406" s="7"/>
      <c r="D406" s="7"/>
      <c r="E406" s="7"/>
      <c r="F406" s="7"/>
    </row>
    <row r="407" spans="1:6" x14ac:dyDescent="0.25">
      <c r="A407" s="7"/>
      <c r="B407" s="7"/>
      <c r="C407" s="7"/>
      <c r="D407" s="7"/>
      <c r="E407" s="7"/>
      <c r="F407" s="7"/>
    </row>
    <row r="408" spans="1:6" x14ac:dyDescent="0.25">
      <c r="A408" s="7"/>
      <c r="B408" s="7"/>
      <c r="C408" s="7"/>
      <c r="D408" s="7"/>
      <c r="E408" s="7"/>
      <c r="F408" s="7"/>
    </row>
    <row r="409" spans="1:6" x14ac:dyDescent="0.25">
      <c r="A409" s="7"/>
      <c r="B409" s="7"/>
      <c r="C409" s="7"/>
      <c r="D409" s="7"/>
      <c r="E409" s="7"/>
      <c r="F409" s="7"/>
    </row>
    <row r="410" spans="1:6" x14ac:dyDescent="0.25">
      <c r="A410" s="7"/>
      <c r="B410" s="7"/>
      <c r="C410" s="7"/>
      <c r="D410" s="7"/>
      <c r="E410" s="7"/>
      <c r="F410" s="7"/>
    </row>
    <row r="411" spans="1:6" x14ac:dyDescent="0.25">
      <c r="A411" s="7"/>
      <c r="B411" s="7"/>
      <c r="C411" s="7"/>
      <c r="D411" s="7"/>
      <c r="E411" s="7"/>
      <c r="F411" s="7"/>
    </row>
    <row r="412" spans="1:6" x14ac:dyDescent="0.25">
      <c r="A412" s="7"/>
      <c r="B412" s="7"/>
      <c r="C412" s="7"/>
      <c r="D412" s="7"/>
      <c r="E412" s="7"/>
      <c r="F412" s="7"/>
    </row>
    <row r="413" spans="1:6" x14ac:dyDescent="0.25">
      <c r="A413" s="7"/>
      <c r="B413" s="7"/>
      <c r="C413" s="7"/>
      <c r="D413" s="7"/>
      <c r="E413" s="7"/>
      <c r="F413" s="7"/>
    </row>
    <row r="414" spans="1:6" x14ac:dyDescent="0.25">
      <c r="A414" s="7"/>
      <c r="B414" s="7"/>
      <c r="C414" s="7"/>
      <c r="D414" s="7"/>
      <c r="E414" s="7"/>
      <c r="F414" s="7"/>
    </row>
    <row r="415" spans="1:6" x14ac:dyDescent="0.25">
      <c r="A415" s="7"/>
      <c r="B415" s="7"/>
      <c r="C415" s="7"/>
      <c r="D415" s="7"/>
      <c r="E415" s="7"/>
      <c r="F415" s="7"/>
    </row>
    <row r="416" spans="1:6" x14ac:dyDescent="0.25">
      <c r="A416" s="7"/>
      <c r="B416" s="7"/>
      <c r="C416" s="7"/>
      <c r="D416" s="7"/>
      <c r="E416" s="7"/>
      <c r="F416" s="7"/>
    </row>
    <row r="417" spans="1:6" x14ac:dyDescent="0.25">
      <c r="A417" s="7"/>
      <c r="B417" s="7"/>
      <c r="C417" s="7"/>
      <c r="D417" s="7"/>
      <c r="E417" s="7"/>
      <c r="F417" s="7"/>
    </row>
    <row r="418" spans="1:6" x14ac:dyDescent="0.25">
      <c r="A418" s="7"/>
      <c r="B418" s="7"/>
      <c r="C418" s="7"/>
      <c r="D418" s="7"/>
      <c r="E418" s="7"/>
      <c r="F418" s="7"/>
    </row>
    <row r="419" spans="1:6" x14ac:dyDescent="0.25">
      <c r="A419" s="7"/>
      <c r="B419" s="7"/>
      <c r="C419" s="7"/>
      <c r="D419" s="7"/>
      <c r="E419" s="7"/>
      <c r="F419" s="7"/>
    </row>
    <row r="420" spans="1:6" x14ac:dyDescent="0.25">
      <c r="A420" s="7"/>
      <c r="B420" s="7"/>
      <c r="C420" s="7"/>
      <c r="D420" s="7"/>
      <c r="E420" s="7"/>
      <c r="F420" s="7"/>
    </row>
    <row r="421" spans="1:6" x14ac:dyDescent="0.25">
      <c r="A421" s="7"/>
      <c r="B421" s="7"/>
      <c r="C421" s="7"/>
      <c r="D421" s="7"/>
      <c r="E421" s="7"/>
      <c r="F421" s="7"/>
    </row>
    <row r="422" spans="1:6" x14ac:dyDescent="0.25">
      <c r="A422" s="7"/>
      <c r="B422" s="7"/>
      <c r="C422" s="7"/>
      <c r="D422" s="7"/>
      <c r="E422" s="7"/>
      <c r="F422" s="7"/>
    </row>
    <row r="423" spans="1:6" x14ac:dyDescent="0.25">
      <c r="A423" s="7"/>
      <c r="B423" s="7"/>
      <c r="C423" s="7"/>
      <c r="D423" s="7"/>
      <c r="E423" s="7"/>
      <c r="F423" s="7"/>
    </row>
    <row r="424" spans="1:6" x14ac:dyDescent="0.25">
      <c r="A424" s="7"/>
      <c r="B424" s="7"/>
      <c r="C424" s="7"/>
      <c r="D424" s="7"/>
      <c r="E424" s="7"/>
      <c r="F424" s="7"/>
    </row>
    <row r="425" spans="1:6" x14ac:dyDescent="0.25">
      <c r="A425" s="7"/>
      <c r="B425" s="7"/>
      <c r="C425" s="7"/>
      <c r="D425" s="7"/>
      <c r="E425" s="7"/>
      <c r="F425" s="7"/>
    </row>
    <row r="426" spans="1:6" x14ac:dyDescent="0.25">
      <c r="A426" s="7"/>
      <c r="B426" s="7"/>
      <c r="C426" s="7"/>
      <c r="D426" s="7"/>
      <c r="E426" s="7"/>
      <c r="F426" s="7"/>
    </row>
    <row r="427" spans="1:6" x14ac:dyDescent="0.25">
      <c r="A427" s="7"/>
      <c r="B427" s="7"/>
      <c r="C427" s="7"/>
      <c r="D427" s="7"/>
      <c r="E427" s="7"/>
      <c r="F427" s="7"/>
    </row>
    <row r="428" spans="1:6" x14ac:dyDescent="0.25">
      <c r="A428" s="7"/>
      <c r="B428" s="7"/>
      <c r="C428" s="7"/>
      <c r="D428" s="7"/>
      <c r="E428" s="7"/>
      <c r="F428" s="7"/>
    </row>
    <row r="429" spans="1:6" x14ac:dyDescent="0.25">
      <c r="A429" s="7"/>
      <c r="B429" s="7"/>
      <c r="C429" s="7"/>
      <c r="D429" s="7"/>
      <c r="E429" s="7"/>
      <c r="F429" s="7"/>
    </row>
    <row r="430" spans="1:6" x14ac:dyDescent="0.25">
      <c r="A430" s="7"/>
      <c r="B430" s="7"/>
      <c r="C430" s="7"/>
      <c r="D430" s="7"/>
      <c r="E430" s="7"/>
      <c r="F430" s="7"/>
    </row>
    <row r="431" spans="1:6" x14ac:dyDescent="0.25">
      <c r="A431" s="7"/>
      <c r="B431" s="7"/>
      <c r="C431" s="7"/>
      <c r="D431" s="7"/>
      <c r="E431" s="7"/>
      <c r="F431" s="7"/>
    </row>
  </sheetData>
  <mergeCells count="10">
    <mergeCell ref="A101:C101"/>
    <mergeCell ref="A25:F25"/>
    <mergeCell ref="A30:D30"/>
    <mergeCell ref="A31:F31"/>
    <mergeCell ref="A15:F15"/>
    <mergeCell ref="A28:F28"/>
    <mergeCell ref="A50:B50"/>
    <mergeCell ref="A94:D94"/>
    <mergeCell ref="A26:G26"/>
    <mergeCell ref="A92:B9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23"/>
  <sheetViews>
    <sheetView tabSelected="1" topLeftCell="A102" workbookViewId="0">
      <selection activeCell="J24" sqref="J24"/>
    </sheetView>
  </sheetViews>
  <sheetFormatPr baseColWidth="10" defaultRowHeight="15" x14ac:dyDescent="0.25"/>
  <cols>
    <col min="1" max="1" width="62.140625" customWidth="1"/>
    <col min="2" max="2" width="11.85546875" customWidth="1"/>
    <col min="3" max="3" width="13.85546875" customWidth="1"/>
    <col min="4" max="4" width="14" customWidth="1"/>
    <col min="5" max="5" width="13.42578125" customWidth="1"/>
    <col min="6" max="6" width="9.28515625" customWidth="1"/>
    <col min="7" max="7" width="5.85546875" customWidth="1"/>
    <col min="8" max="8" width="22" customWidth="1"/>
    <col min="9" max="9" width="9.42578125" customWidth="1"/>
  </cols>
  <sheetData>
    <row r="1" spans="1:11" ht="23.25" customHeight="1" x14ac:dyDescent="0.35">
      <c r="A1" s="124" t="s">
        <v>336</v>
      </c>
      <c r="B1" s="90"/>
      <c r="C1" s="90"/>
      <c r="D1" s="90"/>
      <c r="E1" s="90"/>
      <c r="F1" s="5"/>
    </row>
    <row r="2" spans="1:11" ht="23.25" customHeight="1" x14ac:dyDescent="0.3">
      <c r="A2" s="318" t="s">
        <v>80</v>
      </c>
      <c r="B2" s="89"/>
      <c r="C2" s="89"/>
      <c r="D2" s="89"/>
      <c r="E2" s="89"/>
      <c r="F2" s="15"/>
    </row>
    <row r="3" spans="1:11" ht="23.25" customHeight="1" x14ac:dyDescent="0.35">
      <c r="A3" s="121"/>
      <c r="B3" s="5"/>
      <c r="C3" s="5"/>
      <c r="D3" s="5"/>
      <c r="E3" s="5"/>
      <c r="F3" s="5"/>
    </row>
    <row r="4" spans="1:11" ht="18" customHeight="1" x14ac:dyDescent="0.25">
      <c r="A4" s="16" t="s">
        <v>78</v>
      </c>
      <c r="B4" s="5"/>
      <c r="C4" s="5"/>
      <c r="D4" s="5"/>
      <c r="E4" s="5"/>
      <c r="F4" s="5"/>
    </row>
    <row r="5" spans="1:11" ht="18" customHeight="1" x14ac:dyDescent="0.25">
      <c r="A5" s="54" t="s">
        <v>31</v>
      </c>
      <c r="B5" s="22"/>
      <c r="C5" s="22"/>
      <c r="D5" s="5"/>
      <c r="E5" s="5"/>
      <c r="F5" s="5"/>
    </row>
    <row r="6" spans="1:11" ht="18" customHeight="1" x14ac:dyDescent="0.25">
      <c r="A6" s="56" t="s">
        <v>77</v>
      </c>
      <c r="B6" s="22"/>
      <c r="C6" s="22"/>
      <c r="D6" s="5"/>
      <c r="E6" s="5"/>
      <c r="F6" s="5"/>
    </row>
    <row r="7" spans="1:11" ht="18" customHeight="1" x14ac:dyDescent="0.25">
      <c r="A7" s="54" t="s">
        <v>79</v>
      </c>
      <c r="B7" s="22"/>
      <c r="C7" s="22"/>
      <c r="D7" s="5"/>
      <c r="E7" s="5"/>
      <c r="F7" s="5"/>
    </row>
    <row r="8" spans="1:11" ht="18" customHeight="1" x14ac:dyDescent="0.25">
      <c r="A8" s="16"/>
      <c r="B8" s="5"/>
      <c r="C8" s="5"/>
      <c r="D8" s="5"/>
      <c r="E8" s="5"/>
      <c r="F8" s="5"/>
    </row>
    <row r="9" spans="1:11" ht="24" customHeight="1" x14ac:dyDescent="0.3">
      <c r="A9" s="88" t="s">
        <v>258</v>
      </c>
      <c r="B9" s="89"/>
      <c r="C9" s="89"/>
      <c r="D9" s="90"/>
    </row>
    <row r="10" spans="1:11" ht="18.75" customHeight="1" x14ac:dyDescent="0.3">
      <c r="A10" s="37"/>
      <c r="B10" s="15"/>
      <c r="C10" s="15"/>
      <c r="D10" s="5"/>
    </row>
    <row r="11" spans="1:11" ht="15" customHeight="1" x14ac:dyDescent="0.3">
      <c r="A11" s="181" t="s">
        <v>150</v>
      </c>
      <c r="B11" s="182"/>
      <c r="C11" s="15"/>
      <c r="D11" s="5"/>
    </row>
    <row r="12" spans="1:11" x14ac:dyDescent="0.25">
      <c r="A12" s="60" t="s">
        <v>151</v>
      </c>
      <c r="B12" s="63">
        <v>66384</v>
      </c>
      <c r="C12" s="4"/>
      <c r="E12" s="4"/>
      <c r="F12" s="4"/>
    </row>
    <row r="13" spans="1:11" x14ac:dyDescent="0.25">
      <c r="A13" s="60" t="s">
        <v>152</v>
      </c>
      <c r="B13" s="61">
        <v>49947</v>
      </c>
      <c r="C13" s="4"/>
      <c r="E13" s="4"/>
      <c r="F13" s="4"/>
    </row>
    <row r="14" spans="1:11" x14ac:dyDescent="0.25">
      <c r="A14" s="183"/>
      <c r="B14" s="184"/>
      <c r="C14" s="4"/>
      <c r="E14" s="4"/>
      <c r="F14" s="4"/>
    </row>
    <row r="15" spans="1:11" ht="20.25" customHeight="1" x14ac:dyDescent="0.25">
      <c r="A15" s="376" t="s">
        <v>214</v>
      </c>
      <c r="B15" s="376"/>
      <c r="C15" s="376"/>
      <c r="D15" s="376"/>
      <c r="E15" s="376"/>
      <c r="F15" s="376"/>
    </row>
    <row r="16" spans="1:11" ht="44.25" customHeight="1" x14ac:dyDescent="0.25">
      <c r="A16" s="45" t="s">
        <v>213</v>
      </c>
      <c r="B16" s="48" t="s">
        <v>9</v>
      </c>
      <c r="C16" s="48" t="s">
        <v>238</v>
      </c>
      <c r="D16" s="48" t="s">
        <v>11</v>
      </c>
      <c r="E16" s="48" t="s">
        <v>300</v>
      </c>
      <c r="F16" s="48" t="s">
        <v>272</v>
      </c>
      <c r="H16" s="44" t="s">
        <v>273</v>
      </c>
      <c r="I16" s="44" t="s">
        <v>274</v>
      </c>
      <c r="J16" s="44"/>
      <c r="K16" s="44"/>
    </row>
    <row r="17" spans="1:11" x14ac:dyDescent="0.25">
      <c r="A17" s="60" t="s">
        <v>6</v>
      </c>
      <c r="B17" s="61">
        <f>B13*C17</f>
        <v>15982.999999999998</v>
      </c>
      <c r="C17" s="62">
        <f>15983/B13</f>
        <v>0.31999919915110014</v>
      </c>
      <c r="D17" s="63">
        <f>B12*C17</f>
        <v>21242.826836446631</v>
      </c>
      <c r="E17" s="64"/>
      <c r="F17" s="64"/>
      <c r="H17" s="59"/>
    </row>
    <row r="18" spans="1:11" x14ac:dyDescent="0.25">
      <c r="A18" s="60" t="s">
        <v>7</v>
      </c>
      <c r="B18" s="65">
        <f>B13*C18</f>
        <v>11987</v>
      </c>
      <c r="C18" s="62">
        <f>11987/B13</f>
        <v>0.23999439405770118</v>
      </c>
      <c r="D18" s="63">
        <f>B12*C18</f>
        <v>15931.787855126435</v>
      </c>
      <c r="E18" s="66"/>
      <c r="F18" s="63"/>
      <c r="H18" s="59"/>
    </row>
    <row r="19" spans="1:11" x14ac:dyDescent="0.25">
      <c r="A19" s="60" t="s">
        <v>262</v>
      </c>
      <c r="B19" s="268">
        <v>11488</v>
      </c>
      <c r="C19" s="62"/>
      <c r="D19" s="63"/>
      <c r="E19" s="66"/>
      <c r="F19" s="63"/>
      <c r="H19" s="59"/>
    </row>
    <row r="20" spans="1:11" x14ac:dyDescent="0.25">
      <c r="A20" s="60" t="s">
        <v>261</v>
      </c>
      <c r="B20" s="65">
        <f>B19*1/3</f>
        <v>3829.3333333333335</v>
      </c>
      <c r="C20" s="62">
        <f>3829/B13</f>
        <v>7.6661260936592784E-2</v>
      </c>
      <c r="D20" s="63">
        <f>B12*C20</f>
        <v>5089.0811460147752</v>
      </c>
      <c r="E20" s="66"/>
      <c r="F20" s="63"/>
      <c r="H20" s="59"/>
    </row>
    <row r="21" spans="1:11" s="5" customFormat="1" x14ac:dyDescent="0.25">
      <c r="A21" s="60" t="s">
        <v>301</v>
      </c>
      <c r="B21" s="65">
        <f>B19*2/3</f>
        <v>7658.666666666667</v>
      </c>
      <c r="C21" s="62">
        <f>7659/B13</f>
        <v>0.15334254309568143</v>
      </c>
      <c r="D21" s="63">
        <f>B12*C21</f>
        <v>10179.491380863716</v>
      </c>
      <c r="E21" s="66">
        <v>3.2</v>
      </c>
      <c r="F21" s="63">
        <f>D21*E21</f>
        <v>32574.372418763891</v>
      </c>
      <c r="I21" s="189"/>
    </row>
    <row r="22" spans="1:11" x14ac:dyDescent="0.25">
      <c r="A22" s="60" t="s">
        <v>0</v>
      </c>
      <c r="B22" s="65">
        <f>B13*C22</f>
        <v>6993</v>
      </c>
      <c r="C22" s="62">
        <f>6993/B13</f>
        <v>0.14000840891344826</v>
      </c>
      <c r="D22" s="63">
        <f>B12*C22</f>
        <v>9294.3182173103487</v>
      </c>
      <c r="E22" s="190">
        <v>6.5</v>
      </c>
      <c r="F22" s="63">
        <f>D22*E22</f>
        <v>60413.06841251727</v>
      </c>
      <c r="G22" s="1"/>
      <c r="I22" s="1"/>
    </row>
    <row r="23" spans="1:11" x14ac:dyDescent="0.25">
      <c r="A23" s="60" t="s">
        <v>1</v>
      </c>
      <c r="B23" s="65">
        <f>B13*C23</f>
        <v>3495.9999999999995</v>
      </c>
      <c r="C23" s="62">
        <f>3496/B13</f>
        <v>6.9994193845476199E-2</v>
      </c>
      <c r="D23" s="63">
        <f>B12*C23</f>
        <v>4646.4945642380917</v>
      </c>
      <c r="E23" s="66">
        <v>8</v>
      </c>
      <c r="F23" s="63">
        <f>D23*E23</f>
        <v>37171.956513904734</v>
      </c>
      <c r="I23" s="1"/>
    </row>
    <row r="24" spans="1:11" x14ac:dyDescent="0.25">
      <c r="A24" s="48" t="s">
        <v>13</v>
      </c>
      <c r="B24" s="65">
        <f>B17+B18+B20+B21+B22+B23</f>
        <v>49947</v>
      </c>
      <c r="C24" s="62">
        <f>SUM(C17:C23)</f>
        <v>1</v>
      </c>
      <c r="D24" s="63">
        <f>SUM(D17:D23)</f>
        <v>66384</v>
      </c>
      <c r="E24" s="66"/>
      <c r="F24" s="63">
        <f>SUM(F18:F23)</f>
        <v>130159.39734518589</v>
      </c>
      <c r="I24" s="46"/>
      <c r="J24" s="1"/>
      <c r="K24" s="39"/>
    </row>
    <row r="25" spans="1:11" ht="13.5" customHeight="1" x14ac:dyDescent="0.25">
      <c r="A25" s="373" t="s">
        <v>212</v>
      </c>
      <c r="B25" s="373"/>
      <c r="C25" s="373"/>
      <c r="D25" s="373"/>
      <c r="E25" s="373"/>
      <c r="F25" s="373"/>
      <c r="I25" s="46"/>
      <c r="J25" s="1"/>
      <c r="K25" s="39"/>
    </row>
    <row r="26" spans="1:11" ht="13.5" customHeight="1" x14ac:dyDescent="0.25">
      <c r="A26" s="377" t="s">
        <v>302</v>
      </c>
      <c r="B26" s="377"/>
      <c r="C26" s="377"/>
      <c r="D26" s="377"/>
      <c r="E26" s="377"/>
      <c r="F26" s="377"/>
      <c r="G26" s="377"/>
      <c r="I26" s="46"/>
      <c r="J26" s="1"/>
      <c r="K26" s="39"/>
    </row>
    <row r="27" spans="1:11" ht="13.5" customHeight="1" x14ac:dyDescent="0.25">
      <c r="A27" s="266"/>
      <c r="B27" s="266"/>
      <c r="C27" s="266"/>
      <c r="D27" s="266"/>
      <c r="E27" s="266"/>
      <c r="F27" s="266"/>
      <c r="G27" s="266"/>
      <c r="I27" s="46"/>
      <c r="J27" s="1"/>
      <c r="K27" s="39"/>
    </row>
    <row r="28" spans="1:11" ht="18" customHeight="1" x14ac:dyDescent="0.25">
      <c r="A28" s="376" t="s">
        <v>153</v>
      </c>
      <c r="B28" s="376"/>
      <c r="C28" s="376"/>
      <c r="D28" s="376"/>
      <c r="E28" s="376"/>
      <c r="F28" s="376"/>
      <c r="I28" s="46"/>
      <c r="J28" s="1"/>
      <c r="K28" s="39"/>
    </row>
    <row r="29" spans="1:11" ht="14.25" customHeight="1" x14ac:dyDescent="0.25">
      <c r="A29" s="185" t="s">
        <v>268</v>
      </c>
      <c r="B29" s="186"/>
      <c r="C29" s="96"/>
      <c r="D29" s="191"/>
      <c r="E29" s="187"/>
      <c r="F29" s="188">
        <f>F21+F22+F23</f>
        <v>130159.39734518589</v>
      </c>
    </row>
    <row r="30" spans="1:11" ht="14.25" customHeight="1" x14ac:dyDescent="0.25">
      <c r="A30" s="374" t="s">
        <v>109</v>
      </c>
      <c r="B30" s="375"/>
      <c r="C30" s="375"/>
      <c r="D30" s="375"/>
      <c r="E30" s="187"/>
      <c r="F30" s="188">
        <f>F29*0.7</f>
        <v>91111.578141630118</v>
      </c>
    </row>
    <row r="31" spans="1:11" ht="14.25" customHeight="1" x14ac:dyDescent="0.25">
      <c r="A31" s="373"/>
      <c r="B31" s="373"/>
      <c r="C31" s="373"/>
      <c r="D31" s="373"/>
      <c r="E31" s="373"/>
      <c r="F31" s="373"/>
    </row>
    <row r="32" spans="1:11" ht="14.25" customHeight="1" x14ac:dyDescent="0.25">
      <c r="A32" s="32" t="s">
        <v>264</v>
      </c>
      <c r="B32" s="27"/>
      <c r="C32" s="11"/>
      <c r="D32" s="11"/>
      <c r="E32" s="28"/>
      <c r="F32" s="29"/>
      <c r="G32" s="3"/>
      <c r="H32" s="3"/>
    </row>
    <row r="33" spans="1:6" ht="14.25" customHeight="1" x14ac:dyDescent="0.25">
      <c r="A33" s="48"/>
      <c r="B33" s="45" t="s">
        <v>12</v>
      </c>
      <c r="C33" s="45" t="s">
        <v>8</v>
      </c>
      <c r="D33" s="7"/>
      <c r="E33" s="30"/>
      <c r="F33" s="8"/>
    </row>
    <row r="34" spans="1:6" ht="14.25" customHeight="1" x14ac:dyDescent="0.25">
      <c r="A34" s="100" t="s">
        <v>14</v>
      </c>
      <c r="B34" s="192">
        <f>C17</f>
        <v>0.31999919915110014</v>
      </c>
      <c r="C34" s="42">
        <f>D17</f>
        <v>21242.826836446631</v>
      </c>
      <c r="D34" s="7"/>
      <c r="E34" s="30"/>
      <c r="F34" s="8"/>
    </row>
    <row r="35" spans="1:6" ht="14.25" customHeight="1" x14ac:dyDescent="0.25">
      <c r="A35" s="100" t="s">
        <v>15</v>
      </c>
      <c r="B35" s="192">
        <f>C18</f>
        <v>0.23999439405770118</v>
      </c>
      <c r="C35" s="42">
        <f>D18</f>
        <v>15931.787855126435</v>
      </c>
      <c r="D35" s="7"/>
      <c r="E35" s="30"/>
      <c r="F35" s="38"/>
    </row>
    <row r="36" spans="1:6" ht="14.25" customHeight="1" x14ac:dyDescent="0.25">
      <c r="A36" s="100" t="s">
        <v>265</v>
      </c>
      <c r="B36" s="192">
        <f>C20</f>
        <v>7.6661260936592784E-2</v>
      </c>
      <c r="C36" s="42">
        <f>D20</f>
        <v>5089.0811460147752</v>
      </c>
      <c r="D36" s="7"/>
      <c r="E36" s="30"/>
      <c r="F36" s="38"/>
    </row>
    <row r="37" spans="1:6" ht="14.25" customHeight="1" x14ac:dyDescent="0.25">
      <c r="A37" s="48" t="s">
        <v>267</v>
      </c>
      <c r="B37" s="62">
        <f>B34+B35+B36</f>
        <v>0.63665485414539413</v>
      </c>
      <c r="C37" s="63">
        <f>SUM(C34:C36)</f>
        <v>42263.695837587838</v>
      </c>
      <c r="D37" s="7"/>
      <c r="E37" s="30"/>
      <c r="F37" s="8"/>
    </row>
    <row r="38" spans="1:6" ht="14.25" customHeight="1" x14ac:dyDescent="0.25">
      <c r="A38" s="41"/>
      <c r="B38" s="193"/>
      <c r="C38" s="194"/>
      <c r="D38" s="7"/>
      <c r="E38" s="30"/>
      <c r="F38" s="8"/>
    </row>
    <row r="39" spans="1:6" ht="14.25" customHeight="1" x14ac:dyDescent="0.25">
      <c r="A39" s="60" t="s">
        <v>266</v>
      </c>
      <c r="B39" s="62">
        <f t="shared" ref="B39:C41" si="0">C21</f>
        <v>0.15334254309568143</v>
      </c>
      <c r="C39" s="63">
        <f t="shared" si="0"/>
        <v>10179.491380863716</v>
      </c>
      <c r="D39" s="7"/>
      <c r="E39" s="30"/>
      <c r="F39" s="8"/>
    </row>
    <row r="40" spans="1:6" ht="14.25" customHeight="1" x14ac:dyDescent="0.25">
      <c r="A40" s="60" t="s">
        <v>16</v>
      </c>
      <c r="B40" s="62">
        <f t="shared" si="0"/>
        <v>0.14000840891344826</v>
      </c>
      <c r="C40" s="63">
        <f t="shared" si="0"/>
        <v>9294.3182173103487</v>
      </c>
      <c r="D40" s="7"/>
      <c r="E40" s="30"/>
      <c r="F40" s="8"/>
    </row>
    <row r="41" spans="1:6" ht="14.25" customHeight="1" x14ac:dyDescent="0.25">
      <c r="A41" s="60" t="s">
        <v>17</v>
      </c>
      <c r="B41" s="62">
        <f t="shared" si="0"/>
        <v>6.9994193845476199E-2</v>
      </c>
      <c r="C41" s="63">
        <f t="shared" si="0"/>
        <v>4646.4945642380917</v>
      </c>
      <c r="D41" s="7"/>
      <c r="E41" s="30"/>
      <c r="F41" s="8"/>
    </row>
    <row r="42" spans="1:6" ht="14.25" customHeight="1" x14ac:dyDescent="0.25">
      <c r="A42" s="48" t="s">
        <v>263</v>
      </c>
      <c r="B42" s="193">
        <f>C42/B12</f>
        <v>0.36334514585460598</v>
      </c>
      <c r="C42" s="194">
        <f>B12-C37</f>
        <v>24120.304162412162</v>
      </c>
      <c r="D42" s="7"/>
      <c r="E42" s="30"/>
      <c r="F42" s="8"/>
    </row>
    <row r="43" spans="1:6" ht="14.25" customHeight="1" x14ac:dyDescent="0.25">
      <c r="A43" s="19"/>
      <c r="B43" s="31"/>
      <c r="C43" s="21"/>
      <c r="D43" s="7"/>
      <c r="E43" s="30"/>
      <c r="F43" s="8"/>
    </row>
    <row r="44" spans="1:6" ht="14.25" customHeight="1" x14ac:dyDescent="0.25">
      <c r="A44" s="32" t="s">
        <v>154</v>
      </c>
      <c r="B44" s="31"/>
      <c r="C44" s="21"/>
      <c r="D44" s="7"/>
      <c r="E44" s="30"/>
      <c r="F44" s="8"/>
    </row>
    <row r="45" spans="1:6" ht="14.25" customHeight="1" x14ac:dyDescent="0.25">
      <c r="A45" s="48"/>
      <c r="B45" s="193" t="s">
        <v>8</v>
      </c>
      <c r="C45" s="194" t="s">
        <v>18</v>
      </c>
      <c r="D45" s="7"/>
      <c r="E45" s="30"/>
      <c r="F45" s="8"/>
    </row>
    <row r="46" spans="1:6" ht="19.5" customHeight="1" x14ac:dyDescent="0.25">
      <c r="A46" s="60" t="s">
        <v>30</v>
      </c>
      <c r="B46" s="193"/>
      <c r="C46" s="100">
        <v>7</v>
      </c>
      <c r="D46" s="7"/>
      <c r="E46" s="30"/>
      <c r="F46" s="8"/>
    </row>
    <row r="47" spans="1:6" ht="19.5" customHeight="1" x14ac:dyDescent="0.25">
      <c r="A47" s="60" t="s">
        <v>293</v>
      </c>
      <c r="B47" s="193"/>
      <c r="C47" s="100"/>
      <c r="D47" s="7"/>
      <c r="E47" s="30"/>
      <c r="F47" s="8"/>
    </row>
    <row r="48" spans="1:6" ht="14.25" customHeight="1" x14ac:dyDescent="0.25">
      <c r="A48" s="48" t="s">
        <v>294</v>
      </c>
      <c r="B48" s="194">
        <f>C42*0.95</f>
        <v>22914.288954291551</v>
      </c>
      <c r="C48" s="194">
        <f>B48*C46</f>
        <v>160400.02268004086</v>
      </c>
      <c r="D48" s="7"/>
      <c r="E48" s="30"/>
      <c r="F48" s="8"/>
    </row>
    <row r="49" spans="1:9" ht="14.25" customHeight="1" x14ac:dyDescent="0.25">
      <c r="A49" s="161"/>
      <c r="B49" s="23"/>
      <c r="C49" s="23"/>
      <c r="D49" s="7"/>
      <c r="E49" s="30"/>
      <c r="F49" s="8"/>
    </row>
    <row r="50" spans="1:9" ht="14.25" customHeight="1" x14ac:dyDescent="0.25">
      <c r="A50" s="376" t="s">
        <v>155</v>
      </c>
      <c r="B50" s="376"/>
      <c r="C50" s="20"/>
      <c r="D50" s="21"/>
      <c r="E50" s="7"/>
      <c r="F50" s="24"/>
    </row>
    <row r="51" spans="1:9" ht="14.25" customHeight="1" x14ac:dyDescent="0.25">
      <c r="A51" s="48"/>
      <c r="B51" s="146" t="s">
        <v>19</v>
      </c>
      <c r="C51" s="20"/>
      <c r="D51" s="21"/>
      <c r="E51" s="7"/>
      <c r="F51" s="24"/>
      <c r="G51" s="5"/>
      <c r="H51" s="5"/>
      <c r="I51" s="5"/>
    </row>
    <row r="52" spans="1:9" ht="16.5" customHeight="1" x14ac:dyDescent="0.25">
      <c r="A52" s="60" t="s">
        <v>240</v>
      </c>
      <c r="B52" s="195">
        <v>10</v>
      </c>
      <c r="C52" s="8"/>
      <c r="D52" s="21"/>
      <c r="E52" s="21"/>
      <c r="F52" s="7"/>
    </row>
    <row r="53" spans="1:9" ht="16.5" customHeight="1" x14ac:dyDescent="0.25">
      <c r="A53" s="196" t="s">
        <v>32</v>
      </c>
      <c r="B53" s="197">
        <f>C48*B52</f>
        <v>1604000.2268004087</v>
      </c>
      <c r="C53" s="11"/>
      <c r="D53" s="29"/>
      <c r="E53" s="11"/>
      <c r="F53" s="29"/>
      <c r="G53" s="22"/>
      <c r="H53" s="5"/>
      <c r="I53" s="5"/>
    </row>
    <row r="54" spans="1:9" ht="12.75" customHeight="1" x14ac:dyDescent="0.25">
      <c r="A54" s="60" t="s">
        <v>28</v>
      </c>
      <c r="B54" s="195">
        <f>C48*B52*0.5</f>
        <v>802000.11340020434</v>
      </c>
      <c r="C54" s="23"/>
      <c r="D54" s="10"/>
      <c r="E54" s="10"/>
      <c r="F54" s="23"/>
      <c r="G54" s="24"/>
      <c r="H54" s="25"/>
      <c r="I54" s="5"/>
    </row>
    <row r="55" spans="1:9" ht="12.75" customHeight="1" x14ac:dyDescent="0.25">
      <c r="A55" s="60"/>
      <c r="B55" s="195"/>
      <c r="C55" s="23"/>
      <c r="D55" s="10"/>
      <c r="E55" s="10"/>
      <c r="F55" s="23"/>
      <c r="G55" s="24"/>
      <c r="H55" s="25"/>
      <c r="I55" s="5"/>
    </row>
    <row r="56" spans="1:9" ht="12.75" customHeight="1" x14ac:dyDescent="0.25">
      <c r="A56" s="60" t="s">
        <v>29</v>
      </c>
      <c r="B56" s="64">
        <v>35</v>
      </c>
      <c r="C56" s="23"/>
      <c r="D56" s="10"/>
      <c r="E56" s="10"/>
      <c r="F56" s="23"/>
      <c r="G56" s="24"/>
      <c r="H56" s="25"/>
      <c r="I56" s="5"/>
    </row>
    <row r="57" spans="1:9" ht="12.75" customHeight="1" x14ac:dyDescent="0.25">
      <c r="A57" s="60" t="s">
        <v>26</v>
      </c>
      <c r="B57" s="198">
        <f>F30*B56</f>
        <v>3188905.2349570543</v>
      </c>
      <c r="C57" s="23"/>
      <c r="D57" s="10"/>
      <c r="E57" s="10"/>
      <c r="F57" s="23"/>
      <c r="G57" s="24"/>
      <c r="H57" s="25"/>
      <c r="I57" s="5"/>
    </row>
    <row r="58" spans="1:9" ht="12.75" customHeight="1" x14ac:dyDescent="0.25">
      <c r="A58" s="60" t="s">
        <v>27</v>
      </c>
      <c r="B58" s="195">
        <f>F30*B56*0.5</f>
        <v>1594452.6174785271</v>
      </c>
      <c r="C58" s="23"/>
      <c r="D58" s="10"/>
      <c r="E58" s="10"/>
      <c r="F58" s="23"/>
      <c r="G58" s="24"/>
      <c r="H58" s="25"/>
      <c r="I58" s="5"/>
    </row>
    <row r="59" spans="1:9" ht="12.75" customHeight="1" x14ac:dyDescent="0.25">
      <c r="A59" s="14"/>
      <c r="B59" s="26"/>
      <c r="C59" s="23"/>
      <c r="D59" s="10"/>
      <c r="E59" s="10"/>
      <c r="F59" s="23"/>
      <c r="G59" s="24"/>
      <c r="H59" s="25"/>
      <c r="I59" s="5"/>
    </row>
    <row r="60" spans="1:9" ht="12.75" customHeight="1" x14ac:dyDescent="0.25">
      <c r="A60" s="180" t="s">
        <v>156</v>
      </c>
      <c r="B60" s="26"/>
      <c r="C60" s="23"/>
      <c r="D60" s="10"/>
      <c r="E60" s="10"/>
      <c r="F60" s="23"/>
      <c r="G60" s="24"/>
      <c r="H60" s="25"/>
      <c r="I60" s="5"/>
    </row>
    <row r="61" spans="1:9" ht="15" customHeight="1" x14ac:dyDescent="0.25">
      <c r="A61" s="136" t="s">
        <v>100</v>
      </c>
      <c r="B61" s="137" t="s">
        <v>19</v>
      </c>
      <c r="C61" s="8"/>
      <c r="D61" s="10"/>
    </row>
    <row r="62" spans="1:9" ht="15" customHeight="1" x14ac:dyDescent="0.25">
      <c r="A62" s="135" t="s">
        <v>22</v>
      </c>
      <c r="B62" s="138"/>
      <c r="C62" s="8"/>
      <c r="D62" s="10"/>
    </row>
    <row r="63" spans="1:9" ht="15" customHeight="1" x14ac:dyDescent="0.25">
      <c r="A63" s="199" t="s">
        <v>3</v>
      </c>
      <c r="B63" s="138">
        <f>C48*0.5*B52</f>
        <v>802000.11340020434</v>
      </c>
      <c r="C63" s="8"/>
      <c r="D63" s="10"/>
      <c r="E63" s="10"/>
      <c r="F63" s="23"/>
      <c r="G63" s="5"/>
      <c r="H63" s="5"/>
      <c r="I63" s="5"/>
    </row>
    <row r="64" spans="1:9" ht="15" customHeight="1" x14ac:dyDescent="0.25">
      <c r="A64" s="199" t="s">
        <v>4</v>
      </c>
      <c r="B64" s="138">
        <f>B63</f>
        <v>802000.11340020434</v>
      </c>
      <c r="C64" s="8"/>
      <c r="D64" s="10"/>
      <c r="E64" s="10"/>
      <c r="F64" s="23"/>
      <c r="G64" s="5"/>
      <c r="H64" s="5"/>
      <c r="I64" s="5"/>
    </row>
    <row r="65" spans="1:9" ht="15" customHeight="1" x14ac:dyDescent="0.25">
      <c r="A65" s="199" t="s">
        <v>5</v>
      </c>
      <c r="B65" s="138">
        <f>C48*B52</f>
        <v>1604000.2268004087</v>
      </c>
      <c r="C65" s="8"/>
      <c r="D65" s="10"/>
      <c r="E65" s="10"/>
      <c r="F65" s="23"/>
      <c r="G65" s="5"/>
      <c r="H65" s="5"/>
      <c r="I65" s="5"/>
    </row>
    <row r="66" spans="1:9" ht="15" customHeight="1" x14ac:dyDescent="0.25">
      <c r="A66" s="135" t="s">
        <v>23</v>
      </c>
      <c r="B66" s="138"/>
      <c r="C66" s="8"/>
      <c r="D66" s="10"/>
      <c r="E66" s="10"/>
      <c r="F66" s="23"/>
      <c r="G66" s="5"/>
      <c r="H66" s="5"/>
      <c r="I66" s="5"/>
    </row>
    <row r="67" spans="1:9" ht="15" customHeight="1" x14ac:dyDescent="0.25">
      <c r="A67" s="199" t="s">
        <v>104</v>
      </c>
      <c r="B67" s="138">
        <f>B54*0.5</f>
        <v>401000.05670010217</v>
      </c>
      <c r="C67" s="8"/>
      <c r="D67" s="10"/>
      <c r="E67" s="10"/>
      <c r="F67" s="23"/>
      <c r="G67" s="5"/>
      <c r="H67" s="5"/>
      <c r="I67" s="5"/>
    </row>
    <row r="68" spans="1:9" ht="15" customHeight="1" x14ac:dyDescent="0.25">
      <c r="A68" s="199" t="s">
        <v>105</v>
      </c>
      <c r="B68" s="138">
        <f>B67</f>
        <v>401000.05670010217</v>
      </c>
      <c r="C68" s="8"/>
      <c r="D68" s="10"/>
      <c r="E68" s="10"/>
      <c r="F68" s="23"/>
      <c r="G68" s="5"/>
      <c r="H68" s="5"/>
      <c r="I68" s="5"/>
    </row>
    <row r="69" spans="1:9" ht="15" customHeight="1" x14ac:dyDescent="0.25">
      <c r="A69" s="199" t="s">
        <v>106</v>
      </c>
      <c r="B69" s="138">
        <f>B54</f>
        <v>802000.11340020434</v>
      </c>
      <c r="C69" s="8"/>
      <c r="D69" s="10"/>
      <c r="E69" s="10"/>
      <c r="F69" s="23"/>
      <c r="G69" s="5"/>
      <c r="H69" s="5"/>
      <c r="I69" s="5"/>
    </row>
    <row r="70" spans="1:9" ht="15" customHeight="1" x14ac:dyDescent="0.25">
      <c r="A70" s="135" t="s">
        <v>107</v>
      </c>
      <c r="B70" s="138"/>
      <c r="C70" s="8"/>
      <c r="D70" s="10"/>
      <c r="E70" s="10"/>
      <c r="F70" s="23"/>
      <c r="G70" s="5"/>
      <c r="H70" s="5"/>
      <c r="I70" s="5"/>
    </row>
    <row r="71" spans="1:9" ht="15" customHeight="1" x14ac:dyDescent="0.25">
      <c r="A71" s="136" t="s">
        <v>3</v>
      </c>
      <c r="B71" s="200">
        <f>B63+B67</f>
        <v>1203000.1701003066</v>
      </c>
      <c r="C71" s="8"/>
      <c r="D71" s="10"/>
      <c r="E71" s="10"/>
      <c r="F71" s="23"/>
      <c r="G71" s="5"/>
      <c r="H71" s="5"/>
      <c r="I71" s="5"/>
    </row>
    <row r="72" spans="1:9" ht="15" customHeight="1" x14ac:dyDescent="0.25">
      <c r="A72" s="136" t="s">
        <v>4</v>
      </c>
      <c r="B72" s="200">
        <f>B64+B68</f>
        <v>1203000.1701003066</v>
      </c>
      <c r="C72" s="8"/>
      <c r="D72" s="10"/>
      <c r="E72" s="10"/>
      <c r="F72" s="23"/>
      <c r="G72" s="5"/>
      <c r="H72" s="5"/>
      <c r="I72" s="5"/>
    </row>
    <row r="73" spans="1:9" ht="15" customHeight="1" x14ac:dyDescent="0.25">
      <c r="A73" s="136" t="s">
        <v>5</v>
      </c>
      <c r="B73" s="200">
        <f>B65+B69</f>
        <v>2406000.3402006133</v>
      </c>
      <c r="C73" s="8"/>
      <c r="D73" s="10"/>
      <c r="E73" s="10"/>
      <c r="F73" s="23"/>
      <c r="G73" s="5"/>
      <c r="H73" s="5"/>
      <c r="I73" s="5"/>
    </row>
    <row r="74" spans="1:9" ht="14.25" customHeight="1" x14ac:dyDescent="0.25">
      <c r="A74" s="87"/>
      <c r="B74" s="86"/>
      <c r="C74" s="8"/>
      <c r="D74" s="10"/>
      <c r="E74" s="10"/>
      <c r="F74" s="23"/>
      <c r="G74" s="5"/>
      <c r="H74" s="5"/>
      <c r="I74" s="5"/>
    </row>
    <row r="75" spans="1:9" ht="14.25" customHeight="1" x14ac:dyDescent="0.25">
      <c r="A75" s="85" t="s">
        <v>157</v>
      </c>
      <c r="B75" s="86"/>
      <c r="C75" s="8"/>
      <c r="D75" s="10"/>
      <c r="E75" s="10"/>
      <c r="F75" s="23"/>
      <c r="G75" s="5"/>
      <c r="H75" s="5"/>
      <c r="I75" s="5"/>
    </row>
    <row r="76" spans="1:9" ht="15" customHeight="1" x14ac:dyDescent="0.25">
      <c r="A76" s="133" t="s">
        <v>101</v>
      </c>
      <c r="B76" s="134" t="s">
        <v>19</v>
      </c>
      <c r="C76" s="8"/>
      <c r="D76" s="10"/>
      <c r="E76" s="10"/>
      <c r="F76" s="23"/>
      <c r="G76" s="5"/>
      <c r="H76" s="5"/>
      <c r="I76" s="5"/>
    </row>
    <row r="77" spans="1:9" ht="15" customHeight="1" x14ac:dyDescent="0.25">
      <c r="A77" s="132" t="s">
        <v>25</v>
      </c>
      <c r="B77" s="201"/>
      <c r="C77" s="8"/>
      <c r="D77" s="10"/>
      <c r="E77" s="10"/>
      <c r="F77" s="23"/>
      <c r="G77" s="5"/>
      <c r="H77" s="5"/>
      <c r="I77" s="5"/>
    </row>
    <row r="78" spans="1:9" ht="15" customHeight="1" x14ac:dyDescent="0.25">
      <c r="A78" s="202" t="s">
        <v>4</v>
      </c>
      <c r="B78" s="201">
        <f>B57</f>
        <v>3188905.2349570543</v>
      </c>
      <c r="C78" s="8"/>
      <c r="D78" s="10"/>
      <c r="E78" s="10"/>
      <c r="F78" s="23"/>
      <c r="G78" s="5"/>
      <c r="H78" s="5"/>
      <c r="I78" s="5"/>
    </row>
    <row r="79" spans="1:9" ht="15" customHeight="1" x14ac:dyDescent="0.25">
      <c r="A79" s="202" t="s">
        <v>5</v>
      </c>
      <c r="B79" s="201">
        <f>B78</f>
        <v>3188905.2349570543</v>
      </c>
      <c r="C79" s="8"/>
      <c r="D79" s="10"/>
      <c r="E79" s="10"/>
      <c r="F79" s="23"/>
      <c r="G79" s="5"/>
      <c r="H79" s="5"/>
      <c r="I79" s="5"/>
    </row>
    <row r="80" spans="1:9" ht="15" customHeight="1" x14ac:dyDescent="0.25">
      <c r="A80" s="132" t="s">
        <v>24</v>
      </c>
      <c r="B80" s="201"/>
      <c r="C80" s="8"/>
      <c r="D80" s="10"/>
      <c r="E80" s="10"/>
      <c r="F80" s="23"/>
      <c r="G80" s="5"/>
      <c r="H80" s="5"/>
      <c r="I80" s="5"/>
    </row>
    <row r="81" spans="1:9" ht="15" customHeight="1" x14ac:dyDescent="0.25">
      <c r="A81" s="202" t="s">
        <v>103</v>
      </c>
      <c r="B81" s="203">
        <f>B58</f>
        <v>1594452.6174785271</v>
      </c>
      <c r="C81" s="33"/>
      <c r="D81" s="25"/>
      <c r="E81" s="25"/>
      <c r="F81" s="33"/>
      <c r="G81" s="9"/>
      <c r="H81" s="13"/>
      <c r="I81" s="5"/>
    </row>
    <row r="82" spans="1:9" ht="15" customHeight="1" x14ac:dyDescent="0.25">
      <c r="A82" s="202" t="s">
        <v>102</v>
      </c>
      <c r="B82" s="203">
        <f>B81</f>
        <v>1594452.6174785271</v>
      </c>
      <c r="C82" s="33"/>
      <c r="D82" s="25"/>
      <c r="E82" s="25"/>
      <c r="F82" s="33"/>
      <c r="G82" s="9"/>
      <c r="H82" s="13"/>
      <c r="I82" s="5"/>
    </row>
    <row r="83" spans="1:9" ht="15" customHeight="1" x14ac:dyDescent="0.25">
      <c r="A83" s="132" t="s">
        <v>108</v>
      </c>
      <c r="B83" s="203"/>
      <c r="C83" s="33"/>
      <c r="D83" s="25"/>
      <c r="E83" s="25"/>
      <c r="F83" s="33"/>
      <c r="G83" s="9"/>
      <c r="H83" s="13"/>
      <c r="I83" s="5"/>
    </row>
    <row r="84" spans="1:9" ht="15" customHeight="1" x14ac:dyDescent="0.25">
      <c r="A84" s="133" t="s">
        <v>4</v>
      </c>
      <c r="B84" s="204">
        <f>B78+B81</f>
        <v>4783357.8524355814</v>
      </c>
      <c r="C84" s="33"/>
      <c r="D84" s="25"/>
      <c r="E84" s="25"/>
      <c r="F84" s="33"/>
      <c r="G84" s="9"/>
      <c r="H84" s="13"/>
      <c r="I84" s="5"/>
    </row>
    <row r="85" spans="1:9" ht="15" customHeight="1" x14ac:dyDescent="0.25">
      <c r="A85" s="133" t="s">
        <v>5</v>
      </c>
      <c r="B85" s="204">
        <f>B79+B82</f>
        <v>4783357.8524355814</v>
      </c>
      <c r="C85" s="33"/>
      <c r="D85" s="25"/>
      <c r="E85" s="25"/>
      <c r="F85" s="33"/>
      <c r="G85" s="9"/>
      <c r="H85" s="13"/>
      <c r="I85" s="5"/>
    </row>
    <row r="86" spans="1:9" ht="15" customHeight="1" x14ac:dyDescent="0.25">
      <c r="A86" s="32"/>
      <c r="B86" s="34"/>
      <c r="C86" s="25"/>
      <c r="D86" s="25"/>
      <c r="E86" s="25"/>
      <c r="F86" s="33"/>
      <c r="G86" s="9"/>
      <c r="H86" s="13"/>
    </row>
    <row r="87" spans="1:9" ht="15" customHeight="1" x14ac:dyDescent="0.25">
      <c r="A87" s="32" t="s">
        <v>158</v>
      </c>
      <c r="B87" s="34"/>
      <c r="C87" s="25"/>
      <c r="D87" s="25"/>
      <c r="E87" s="25"/>
      <c r="F87" s="33"/>
      <c r="G87" s="9"/>
      <c r="H87" s="13"/>
    </row>
    <row r="88" spans="1:9" ht="17.25" customHeight="1" x14ac:dyDescent="0.25">
      <c r="A88" s="119"/>
      <c r="B88" s="265" t="s">
        <v>19</v>
      </c>
      <c r="C88" s="139" t="s">
        <v>20</v>
      </c>
      <c r="D88" s="265" t="s">
        <v>33</v>
      </c>
      <c r="E88" s="25"/>
      <c r="F88" s="33"/>
      <c r="G88" s="9"/>
      <c r="H88" s="13"/>
    </row>
    <row r="89" spans="1:9" x14ac:dyDescent="0.25">
      <c r="A89" s="48" t="s">
        <v>3</v>
      </c>
      <c r="B89" s="140">
        <f>B63+B67</f>
        <v>1203000.1701003066</v>
      </c>
      <c r="C89" s="141">
        <f>B89/60</f>
        <v>20050.002835005111</v>
      </c>
      <c r="D89" s="141">
        <f>C89/C92</f>
        <v>15.189396087125084</v>
      </c>
      <c r="E89" s="25"/>
      <c r="F89" s="33"/>
      <c r="G89" s="9"/>
      <c r="H89" s="13"/>
    </row>
    <row r="90" spans="1:9" x14ac:dyDescent="0.25">
      <c r="A90" s="48" t="s">
        <v>4</v>
      </c>
      <c r="B90" s="140">
        <f>B72-B84</f>
        <v>-3580357.6823352748</v>
      </c>
      <c r="C90" s="141">
        <f>B90/60</f>
        <v>-59672.628038921248</v>
      </c>
      <c r="D90" s="141">
        <f>C90/C92</f>
        <v>-45.206536393122157</v>
      </c>
      <c r="E90" s="25"/>
      <c r="F90" s="33"/>
      <c r="G90" s="9"/>
      <c r="H90" s="13"/>
    </row>
    <row r="91" spans="1:9" x14ac:dyDescent="0.25">
      <c r="A91" s="48" t="s">
        <v>5</v>
      </c>
      <c r="B91" s="140">
        <f>B73-B85</f>
        <v>-2377357.5122349681</v>
      </c>
      <c r="C91" s="141">
        <f>B91/60</f>
        <v>-39622.625203916134</v>
      </c>
      <c r="D91" s="141">
        <f>C91/C92</f>
        <v>-30.017140305997071</v>
      </c>
      <c r="E91" s="25"/>
      <c r="F91" s="33"/>
      <c r="G91" s="9"/>
      <c r="H91" s="13"/>
    </row>
    <row r="92" spans="1:9" ht="14.25" customHeight="1" x14ac:dyDescent="0.25">
      <c r="A92" s="373" t="s">
        <v>355</v>
      </c>
      <c r="B92" s="373"/>
      <c r="C92" s="36">
        <f>7.5*5*44*0.8</f>
        <v>1320</v>
      </c>
      <c r="D92" s="25"/>
      <c r="E92" s="25"/>
      <c r="F92" s="33"/>
      <c r="G92" s="9"/>
      <c r="H92" s="13"/>
    </row>
    <row r="93" spans="1:9" x14ac:dyDescent="0.25">
      <c r="A93" s="6"/>
      <c r="B93" s="34"/>
      <c r="C93" s="25"/>
      <c r="D93" s="25"/>
      <c r="E93" s="25"/>
      <c r="F93" s="33"/>
      <c r="G93" s="9"/>
      <c r="H93" s="13"/>
    </row>
    <row r="94" spans="1:9" x14ac:dyDescent="0.25">
      <c r="A94" s="376" t="s">
        <v>356</v>
      </c>
      <c r="B94" s="376"/>
      <c r="C94" s="376"/>
      <c r="D94" s="376"/>
      <c r="E94" s="7"/>
      <c r="F94" s="7"/>
    </row>
    <row r="95" spans="1:9" x14ac:dyDescent="0.25">
      <c r="A95" s="347"/>
      <c r="B95" s="142" t="s">
        <v>21</v>
      </c>
      <c r="C95" s="348" t="s">
        <v>18</v>
      </c>
      <c r="D95" s="348" t="s">
        <v>357</v>
      </c>
      <c r="E95" s="7"/>
      <c r="F95" s="7"/>
    </row>
    <row r="96" spans="1:9" x14ac:dyDescent="0.25">
      <c r="A96" s="93" t="s">
        <v>3</v>
      </c>
      <c r="B96" s="91">
        <f>D89*2/3</f>
        <v>10.12626405808339</v>
      </c>
      <c r="C96" s="350"/>
      <c r="D96" s="350"/>
      <c r="E96" s="7"/>
      <c r="F96" s="7"/>
    </row>
    <row r="97" spans="1:6" x14ac:dyDescent="0.25">
      <c r="A97" s="93" t="s">
        <v>4</v>
      </c>
      <c r="B97" s="92">
        <f>D90*2/3</f>
        <v>-30.137690928748103</v>
      </c>
      <c r="C97" s="350"/>
      <c r="D97" s="350"/>
      <c r="E97" s="7"/>
      <c r="F97" s="7"/>
    </row>
    <row r="98" spans="1:6" x14ac:dyDescent="0.25">
      <c r="A98" s="93" t="s">
        <v>5</v>
      </c>
      <c r="B98" s="92">
        <f>D91*2/3</f>
        <v>-20.011426870664714</v>
      </c>
      <c r="C98" s="350"/>
      <c r="D98" s="350"/>
      <c r="E98" s="7"/>
      <c r="F98" s="7"/>
    </row>
    <row r="99" spans="1:6" x14ac:dyDescent="0.25">
      <c r="A99" s="93" t="s">
        <v>34</v>
      </c>
      <c r="B99" s="350"/>
      <c r="C99" s="94">
        <f>C48/F30</f>
        <v>1.7604790296871382</v>
      </c>
      <c r="D99" s="350"/>
      <c r="F99" s="7"/>
    </row>
    <row r="100" spans="1:6" x14ac:dyDescent="0.25">
      <c r="A100" s="93" t="s">
        <v>269</v>
      </c>
      <c r="B100" s="349"/>
      <c r="C100" s="350"/>
      <c r="D100" s="94">
        <f>F30/C42</f>
        <v>3.7773809786202324</v>
      </c>
      <c r="F100" s="7"/>
    </row>
    <row r="101" spans="1:6" x14ac:dyDescent="0.25">
      <c r="A101" s="372" t="s">
        <v>159</v>
      </c>
      <c r="B101" s="372"/>
      <c r="C101" s="372"/>
      <c r="D101" s="7"/>
      <c r="E101" s="7"/>
      <c r="F101" s="7"/>
    </row>
    <row r="102" spans="1:6" x14ac:dyDescent="0.25">
      <c r="A102" s="7"/>
      <c r="B102" s="7"/>
      <c r="C102" s="7"/>
      <c r="D102" s="7"/>
      <c r="E102" s="7"/>
      <c r="F102" s="7"/>
    </row>
    <row r="103" spans="1:6" x14ac:dyDescent="0.25">
      <c r="A103" s="7"/>
      <c r="B103" s="7"/>
      <c r="C103" s="7"/>
      <c r="D103" s="7"/>
      <c r="E103" s="7"/>
      <c r="F103" s="7"/>
    </row>
    <row r="104" spans="1:6" x14ac:dyDescent="0.25">
      <c r="A104" s="7"/>
      <c r="B104" s="7"/>
      <c r="C104" s="7"/>
      <c r="D104" s="7"/>
      <c r="E104" s="7"/>
      <c r="F104" s="7"/>
    </row>
    <row r="105" spans="1:6" x14ac:dyDescent="0.25">
      <c r="A105" s="7"/>
      <c r="B105" s="7"/>
      <c r="C105" s="7"/>
      <c r="D105" s="7"/>
      <c r="E105" s="7"/>
      <c r="F105" s="7"/>
    </row>
    <row r="106" spans="1:6" x14ac:dyDescent="0.25">
      <c r="A106" s="7"/>
      <c r="B106" s="7"/>
      <c r="C106" s="7"/>
      <c r="D106" s="7"/>
      <c r="E106" s="7"/>
      <c r="F106" s="7"/>
    </row>
    <row r="107" spans="1:6" x14ac:dyDescent="0.25">
      <c r="A107" s="7"/>
      <c r="B107" s="7"/>
      <c r="C107" s="7"/>
      <c r="D107" s="7"/>
      <c r="E107" s="7"/>
      <c r="F107" s="7"/>
    </row>
    <row r="108" spans="1:6" x14ac:dyDescent="0.25">
      <c r="A108" s="7"/>
      <c r="B108" s="7"/>
      <c r="C108" s="7"/>
      <c r="D108" s="7"/>
      <c r="E108" s="7"/>
      <c r="F108" s="7"/>
    </row>
    <row r="109" spans="1:6" x14ac:dyDescent="0.25">
      <c r="A109" s="7"/>
      <c r="B109" s="7"/>
      <c r="C109" s="7"/>
      <c r="D109" s="7"/>
      <c r="E109" s="7"/>
      <c r="F109" s="7"/>
    </row>
    <row r="110" spans="1:6" x14ac:dyDescent="0.25">
      <c r="A110" s="7"/>
      <c r="B110" s="7"/>
      <c r="C110" s="7"/>
      <c r="D110" s="7"/>
      <c r="E110" s="7"/>
      <c r="F110" s="7"/>
    </row>
    <row r="111" spans="1:6" x14ac:dyDescent="0.25">
      <c r="A111" s="7"/>
      <c r="B111" s="7"/>
      <c r="C111" s="7"/>
      <c r="D111" s="7"/>
      <c r="E111" s="7"/>
      <c r="F111" s="7"/>
    </row>
    <row r="112" spans="1:6" x14ac:dyDescent="0.25">
      <c r="A112" s="7"/>
      <c r="B112" s="7"/>
      <c r="C112" s="7"/>
      <c r="D112" s="7"/>
      <c r="E112" s="7"/>
      <c r="F112" s="7"/>
    </row>
    <row r="113" spans="1:6" x14ac:dyDescent="0.25">
      <c r="A113" s="7"/>
      <c r="B113" s="7"/>
      <c r="C113" s="7"/>
      <c r="D113" s="7"/>
      <c r="E113" s="7"/>
      <c r="F113" s="7"/>
    </row>
    <row r="114" spans="1:6" x14ac:dyDescent="0.25">
      <c r="A114" s="7"/>
      <c r="B114" s="7"/>
      <c r="C114" s="7"/>
      <c r="D114" s="7"/>
      <c r="E114" s="7"/>
      <c r="F114" s="7"/>
    </row>
    <row r="115" spans="1:6" x14ac:dyDescent="0.25">
      <c r="A115" s="7"/>
      <c r="B115" s="7"/>
      <c r="C115" s="7"/>
      <c r="D115" s="7"/>
      <c r="E115" s="7"/>
      <c r="F115" s="7"/>
    </row>
    <row r="116" spans="1:6" x14ac:dyDescent="0.25">
      <c r="A116" s="7"/>
      <c r="B116" s="7"/>
      <c r="C116" s="7"/>
      <c r="D116" s="7"/>
      <c r="E116" s="7"/>
      <c r="F116" s="7"/>
    </row>
    <row r="117" spans="1:6" x14ac:dyDescent="0.25">
      <c r="A117" s="7"/>
      <c r="B117" s="7"/>
      <c r="C117" s="7"/>
      <c r="D117" s="7"/>
      <c r="E117" s="7"/>
      <c r="F117" s="7"/>
    </row>
    <row r="118" spans="1:6" x14ac:dyDescent="0.25">
      <c r="A118" s="7"/>
      <c r="B118" s="7"/>
      <c r="C118" s="7"/>
      <c r="D118" s="7"/>
      <c r="E118" s="7"/>
      <c r="F118" s="7"/>
    </row>
    <row r="119" spans="1:6" x14ac:dyDescent="0.25">
      <c r="A119" s="7"/>
      <c r="B119" s="7"/>
      <c r="C119" s="7"/>
      <c r="D119" s="7"/>
      <c r="E119" s="7"/>
      <c r="F119" s="7"/>
    </row>
    <row r="120" spans="1:6" x14ac:dyDescent="0.25">
      <c r="A120" s="7"/>
      <c r="B120" s="7"/>
      <c r="C120" s="7"/>
      <c r="D120" s="7"/>
      <c r="E120" s="7"/>
      <c r="F120" s="7"/>
    </row>
    <row r="121" spans="1:6" x14ac:dyDescent="0.25">
      <c r="A121" s="7"/>
      <c r="B121" s="7"/>
      <c r="C121" s="7"/>
      <c r="D121" s="7"/>
      <c r="E121" s="7"/>
      <c r="F121" s="7"/>
    </row>
    <row r="122" spans="1:6" x14ac:dyDescent="0.25">
      <c r="A122" s="7"/>
      <c r="B122" s="7"/>
      <c r="C122" s="7"/>
      <c r="D122" s="7"/>
      <c r="E122" s="7"/>
      <c r="F122" s="7"/>
    </row>
    <row r="123" spans="1:6" x14ac:dyDescent="0.25">
      <c r="A123" s="7"/>
      <c r="B123" s="7"/>
      <c r="C123" s="7"/>
      <c r="D123" s="7"/>
      <c r="E123" s="7"/>
      <c r="F123" s="7"/>
    </row>
    <row r="124" spans="1:6" x14ac:dyDescent="0.25">
      <c r="A124" s="7"/>
      <c r="B124" s="7"/>
      <c r="C124" s="7"/>
      <c r="D124" s="7"/>
      <c r="E124" s="7"/>
      <c r="F124" s="7"/>
    </row>
    <row r="125" spans="1:6" x14ac:dyDescent="0.25">
      <c r="A125" s="7"/>
      <c r="B125" s="7"/>
      <c r="C125" s="7"/>
      <c r="D125" s="7"/>
      <c r="E125" s="7"/>
      <c r="F125" s="7"/>
    </row>
    <row r="126" spans="1:6" x14ac:dyDescent="0.25">
      <c r="A126" s="7"/>
      <c r="B126" s="7"/>
      <c r="C126" s="7"/>
      <c r="D126" s="7"/>
      <c r="E126" s="7"/>
      <c r="F126" s="7"/>
    </row>
    <row r="127" spans="1:6" x14ac:dyDescent="0.25">
      <c r="A127" s="7"/>
      <c r="B127" s="7"/>
      <c r="C127" s="7"/>
      <c r="D127" s="7"/>
      <c r="E127" s="7"/>
      <c r="F127" s="7"/>
    </row>
    <row r="128" spans="1:6" x14ac:dyDescent="0.25">
      <c r="A128" s="7"/>
      <c r="B128" s="7"/>
      <c r="C128" s="7"/>
      <c r="D128" s="7"/>
      <c r="E128" s="7"/>
      <c r="F128" s="7"/>
    </row>
    <row r="129" spans="1:6" x14ac:dyDescent="0.25">
      <c r="A129" s="7"/>
      <c r="B129" s="7"/>
      <c r="C129" s="7"/>
      <c r="D129" s="7"/>
      <c r="E129" s="7"/>
      <c r="F129" s="7"/>
    </row>
    <row r="130" spans="1:6" x14ac:dyDescent="0.25">
      <c r="A130" s="7"/>
      <c r="B130" s="7"/>
      <c r="C130" s="7"/>
      <c r="D130" s="7"/>
      <c r="E130" s="7"/>
      <c r="F130" s="7"/>
    </row>
    <row r="131" spans="1:6" x14ac:dyDescent="0.25">
      <c r="A131" s="7"/>
      <c r="B131" s="7"/>
      <c r="C131" s="7"/>
      <c r="D131" s="7"/>
      <c r="E131" s="7"/>
      <c r="F131" s="7"/>
    </row>
    <row r="132" spans="1:6" x14ac:dyDescent="0.25">
      <c r="A132" s="7"/>
      <c r="B132" s="7"/>
      <c r="C132" s="7"/>
      <c r="D132" s="7"/>
      <c r="E132" s="7"/>
      <c r="F132" s="7"/>
    </row>
    <row r="133" spans="1:6" x14ac:dyDescent="0.25">
      <c r="A133" s="7"/>
      <c r="B133" s="7"/>
      <c r="C133" s="7"/>
      <c r="D133" s="7"/>
      <c r="E133" s="7"/>
      <c r="F133" s="7"/>
    </row>
    <row r="134" spans="1:6" x14ac:dyDescent="0.25">
      <c r="A134" s="7"/>
      <c r="B134" s="7"/>
      <c r="C134" s="7"/>
      <c r="D134" s="7"/>
      <c r="E134" s="7"/>
      <c r="F134" s="7"/>
    </row>
    <row r="135" spans="1:6" x14ac:dyDescent="0.25">
      <c r="A135" s="7"/>
      <c r="B135" s="7"/>
      <c r="C135" s="7"/>
      <c r="D135" s="7"/>
      <c r="E135" s="7"/>
      <c r="F135" s="7"/>
    </row>
    <row r="136" spans="1:6" x14ac:dyDescent="0.25">
      <c r="A136" s="7"/>
      <c r="B136" s="7"/>
      <c r="C136" s="7"/>
      <c r="D136" s="7"/>
      <c r="E136" s="7"/>
      <c r="F136" s="7"/>
    </row>
    <row r="137" spans="1:6" x14ac:dyDescent="0.25">
      <c r="A137" s="7"/>
      <c r="B137" s="7"/>
      <c r="C137" s="7"/>
      <c r="D137" s="7"/>
      <c r="E137" s="7"/>
      <c r="F137" s="7"/>
    </row>
    <row r="138" spans="1:6" x14ac:dyDescent="0.25">
      <c r="A138" s="7"/>
      <c r="B138" s="7"/>
      <c r="C138" s="7"/>
      <c r="D138" s="7"/>
      <c r="E138" s="7"/>
      <c r="F138" s="7"/>
    </row>
    <row r="139" spans="1:6" x14ac:dyDescent="0.25">
      <c r="A139" s="7"/>
      <c r="B139" s="7"/>
      <c r="C139" s="7"/>
      <c r="D139" s="7"/>
      <c r="E139" s="7"/>
      <c r="F139" s="7"/>
    </row>
    <row r="140" spans="1:6" x14ac:dyDescent="0.25">
      <c r="A140" s="7"/>
      <c r="B140" s="7"/>
      <c r="C140" s="7"/>
      <c r="D140" s="7"/>
      <c r="E140" s="7"/>
      <c r="F140" s="7"/>
    </row>
    <row r="141" spans="1:6" x14ac:dyDescent="0.25">
      <c r="A141" s="7"/>
      <c r="B141" s="7"/>
      <c r="C141" s="7"/>
      <c r="D141" s="7"/>
      <c r="E141" s="7"/>
      <c r="F141" s="7"/>
    </row>
    <row r="142" spans="1:6" x14ac:dyDescent="0.25">
      <c r="A142" s="7"/>
      <c r="B142" s="7"/>
      <c r="C142" s="7"/>
      <c r="D142" s="7"/>
      <c r="E142" s="7"/>
      <c r="F142" s="7"/>
    </row>
    <row r="143" spans="1:6" x14ac:dyDescent="0.25">
      <c r="A143" s="7"/>
      <c r="B143" s="7"/>
      <c r="C143" s="7"/>
      <c r="D143" s="7"/>
      <c r="E143" s="7"/>
      <c r="F143" s="7"/>
    </row>
    <row r="144" spans="1:6" x14ac:dyDescent="0.25">
      <c r="A144" s="7"/>
      <c r="B144" s="7"/>
      <c r="C144" s="7"/>
      <c r="D144" s="7"/>
      <c r="E144" s="7"/>
      <c r="F144" s="7"/>
    </row>
    <row r="145" spans="1:6" x14ac:dyDescent="0.25">
      <c r="A145" s="7"/>
      <c r="B145" s="7"/>
      <c r="C145" s="7"/>
      <c r="D145" s="7"/>
      <c r="E145" s="7"/>
      <c r="F145" s="7"/>
    </row>
    <row r="146" spans="1:6" x14ac:dyDescent="0.25">
      <c r="A146" s="7"/>
      <c r="B146" s="7"/>
      <c r="C146" s="7"/>
      <c r="D146" s="7"/>
      <c r="E146" s="7"/>
      <c r="F146" s="7"/>
    </row>
    <row r="147" spans="1:6" x14ac:dyDescent="0.25">
      <c r="A147" s="7"/>
      <c r="B147" s="7"/>
      <c r="C147" s="7"/>
      <c r="D147" s="7"/>
      <c r="E147" s="7"/>
      <c r="F147" s="7"/>
    </row>
    <row r="148" spans="1:6" x14ac:dyDescent="0.25">
      <c r="A148" s="7"/>
      <c r="B148" s="7"/>
      <c r="C148" s="7"/>
      <c r="D148" s="7"/>
      <c r="E148" s="7"/>
      <c r="F148" s="7"/>
    </row>
    <row r="149" spans="1:6" x14ac:dyDescent="0.25">
      <c r="A149" s="7"/>
      <c r="B149" s="7"/>
      <c r="C149" s="7"/>
      <c r="D149" s="7"/>
      <c r="E149" s="7"/>
      <c r="F149" s="7"/>
    </row>
    <row r="150" spans="1:6" x14ac:dyDescent="0.25">
      <c r="A150" s="7"/>
      <c r="B150" s="7"/>
      <c r="C150" s="7"/>
      <c r="D150" s="7"/>
      <c r="E150" s="7"/>
      <c r="F150" s="7"/>
    </row>
    <row r="151" spans="1:6" x14ac:dyDescent="0.25">
      <c r="A151" s="7"/>
      <c r="B151" s="7"/>
      <c r="C151" s="7"/>
      <c r="D151" s="7"/>
      <c r="E151" s="7"/>
      <c r="F151" s="7"/>
    </row>
    <row r="152" spans="1:6" x14ac:dyDescent="0.25">
      <c r="A152" s="7"/>
      <c r="B152" s="7"/>
      <c r="C152" s="7"/>
      <c r="D152" s="7"/>
      <c r="E152" s="7"/>
      <c r="F152" s="7"/>
    </row>
    <row r="153" spans="1:6" x14ac:dyDescent="0.25">
      <c r="A153" s="7"/>
      <c r="B153" s="7"/>
      <c r="C153" s="7"/>
      <c r="D153" s="7"/>
      <c r="E153" s="7"/>
      <c r="F153" s="7"/>
    </row>
    <row r="154" spans="1:6" x14ac:dyDescent="0.25">
      <c r="A154" s="7"/>
      <c r="B154" s="7"/>
      <c r="C154" s="7"/>
      <c r="D154" s="7"/>
      <c r="E154" s="7"/>
      <c r="F154" s="7"/>
    </row>
    <row r="155" spans="1:6" x14ac:dyDescent="0.25">
      <c r="A155" s="7"/>
      <c r="B155" s="7"/>
      <c r="C155" s="7"/>
      <c r="D155" s="7"/>
      <c r="E155" s="7"/>
      <c r="F155" s="7"/>
    </row>
    <row r="156" spans="1:6" x14ac:dyDescent="0.25">
      <c r="A156" s="7"/>
      <c r="B156" s="7"/>
      <c r="C156" s="7"/>
      <c r="D156" s="7"/>
      <c r="E156" s="7"/>
      <c r="F156" s="7"/>
    </row>
    <row r="157" spans="1:6" x14ac:dyDescent="0.25">
      <c r="A157" s="7"/>
      <c r="B157" s="7"/>
      <c r="C157" s="7"/>
      <c r="D157" s="7"/>
      <c r="E157" s="7"/>
      <c r="F157" s="7"/>
    </row>
    <row r="158" spans="1:6" x14ac:dyDescent="0.25">
      <c r="A158" s="7"/>
      <c r="B158" s="7"/>
      <c r="C158" s="7"/>
      <c r="D158" s="7"/>
      <c r="E158" s="7"/>
      <c r="F158" s="7"/>
    </row>
    <row r="159" spans="1:6" x14ac:dyDescent="0.25">
      <c r="A159" s="7"/>
      <c r="B159" s="7"/>
      <c r="C159" s="7"/>
      <c r="D159" s="7"/>
      <c r="E159" s="7"/>
      <c r="F159" s="7"/>
    </row>
    <row r="160" spans="1:6" x14ac:dyDescent="0.25">
      <c r="A160" s="7"/>
      <c r="B160" s="7"/>
      <c r="C160" s="7"/>
      <c r="D160" s="7"/>
      <c r="E160" s="7"/>
      <c r="F160" s="7"/>
    </row>
    <row r="161" spans="1:6" x14ac:dyDescent="0.25">
      <c r="A161" s="7"/>
      <c r="B161" s="7"/>
      <c r="C161" s="7"/>
      <c r="D161" s="7"/>
      <c r="E161" s="7"/>
      <c r="F161" s="7"/>
    </row>
    <row r="162" spans="1:6" x14ac:dyDescent="0.25">
      <c r="A162" s="7"/>
      <c r="B162" s="7"/>
      <c r="C162" s="7"/>
      <c r="D162" s="7"/>
      <c r="E162" s="7"/>
      <c r="F162" s="7"/>
    </row>
    <row r="163" spans="1:6" x14ac:dyDescent="0.25">
      <c r="A163" s="7"/>
      <c r="B163" s="7"/>
      <c r="C163" s="7"/>
      <c r="D163" s="7"/>
      <c r="E163" s="7"/>
      <c r="F163" s="7"/>
    </row>
    <row r="164" spans="1:6" x14ac:dyDescent="0.25">
      <c r="A164" s="7"/>
      <c r="B164" s="7"/>
      <c r="C164" s="7"/>
      <c r="D164" s="7"/>
      <c r="E164" s="7"/>
      <c r="F164" s="7"/>
    </row>
    <row r="165" spans="1:6" x14ac:dyDescent="0.25">
      <c r="A165" s="7"/>
      <c r="B165" s="7"/>
      <c r="C165" s="7"/>
      <c r="D165" s="7"/>
      <c r="E165" s="7"/>
      <c r="F165" s="7"/>
    </row>
    <row r="166" spans="1:6" x14ac:dyDescent="0.25">
      <c r="A166" s="7"/>
      <c r="B166" s="7"/>
      <c r="C166" s="7"/>
      <c r="D166" s="7"/>
      <c r="E166" s="7"/>
      <c r="F166" s="7"/>
    </row>
    <row r="167" spans="1:6" x14ac:dyDescent="0.25">
      <c r="A167" s="7"/>
      <c r="B167" s="7"/>
      <c r="C167" s="7"/>
      <c r="D167" s="7"/>
      <c r="E167" s="7"/>
      <c r="F167" s="7"/>
    </row>
    <row r="168" spans="1:6" x14ac:dyDescent="0.25">
      <c r="A168" s="7"/>
      <c r="B168" s="7"/>
      <c r="C168" s="7"/>
      <c r="D168" s="7"/>
      <c r="E168" s="7"/>
      <c r="F168" s="7"/>
    </row>
    <row r="169" spans="1:6" x14ac:dyDescent="0.25">
      <c r="A169" s="7"/>
      <c r="B169" s="7"/>
      <c r="C169" s="7"/>
      <c r="D169" s="7"/>
      <c r="E169" s="7"/>
      <c r="F169" s="7"/>
    </row>
    <row r="170" spans="1:6" x14ac:dyDescent="0.25">
      <c r="A170" s="7"/>
      <c r="B170" s="7"/>
      <c r="C170" s="7"/>
      <c r="D170" s="7"/>
      <c r="E170" s="7"/>
      <c r="F170" s="7"/>
    </row>
    <row r="171" spans="1:6" x14ac:dyDescent="0.25">
      <c r="A171" s="7"/>
      <c r="B171" s="7"/>
      <c r="C171" s="7"/>
      <c r="D171" s="7"/>
      <c r="E171" s="7"/>
      <c r="F171" s="7"/>
    </row>
    <row r="172" spans="1:6" x14ac:dyDescent="0.25">
      <c r="A172" s="7"/>
      <c r="B172" s="7"/>
      <c r="C172" s="7"/>
      <c r="D172" s="7"/>
      <c r="E172" s="7"/>
      <c r="F172" s="7"/>
    </row>
    <row r="173" spans="1:6" x14ac:dyDescent="0.25">
      <c r="A173" s="7"/>
      <c r="B173" s="7"/>
      <c r="C173" s="7"/>
      <c r="D173" s="7"/>
      <c r="E173" s="7"/>
      <c r="F173" s="7"/>
    </row>
    <row r="174" spans="1:6" x14ac:dyDescent="0.25">
      <c r="A174" s="7"/>
      <c r="B174" s="7"/>
      <c r="C174" s="7"/>
      <c r="D174" s="7"/>
      <c r="E174" s="7"/>
      <c r="F174" s="7"/>
    </row>
    <row r="175" spans="1:6" x14ac:dyDescent="0.25">
      <c r="A175" s="7"/>
      <c r="B175" s="7"/>
      <c r="C175" s="7"/>
      <c r="D175" s="7"/>
      <c r="E175" s="7"/>
      <c r="F175" s="7"/>
    </row>
    <row r="176" spans="1:6" x14ac:dyDescent="0.25">
      <c r="A176" s="7"/>
      <c r="B176" s="7"/>
      <c r="C176" s="7"/>
      <c r="D176" s="7"/>
      <c r="E176" s="7"/>
      <c r="F176" s="7"/>
    </row>
    <row r="177" spans="1:6" x14ac:dyDescent="0.25">
      <c r="A177" s="7"/>
      <c r="B177" s="7"/>
      <c r="C177" s="7"/>
      <c r="D177" s="7"/>
      <c r="E177" s="7"/>
      <c r="F177" s="7"/>
    </row>
    <row r="178" spans="1:6" x14ac:dyDescent="0.25">
      <c r="A178" s="7"/>
      <c r="B178" s="7"/>
      <c r="C178" s="7"/>
      <c r="D178" s="7"/>
      <c r="E178" s="7"/>
      <c r="F178" s="7"/>
    </row>
    <row r="179" spans="1:6" x14ac:dyDescent="0.25">
      <c r="A179" s="7"/>
      <c r="B179" s="7"/>
      <c r="C179" s="7"/>
      <c r="D179" s="7"/>
      <c r="E179" s="7"/>
      <c r="F179" s="7"/>
    </row>
    <row r="180" spans="1:6" x14ac:dyDescent="0.25">
      <c r="A180" s="7"/>
      <c r="B180" s="7"/>
      <c r="C180" s="7"/>
      <c r="D180" s="7"/>
      <c r="E180" s="7"/>
      <c r="F180" s="7"/>
    </row>
    <row r="181" spans="1:6" x14ac:dyDescent="0.25">
      <c r="A181" s="7"/>
      <c r="B181" s="7"/>
      <c r="C181" s="7"/>
      <c r="D181" s="7"/>
      <c r="E181" s="7"/>
      <c r="F181" s="7"/>
    </row>
    <row r="182" spans="1:6" x14ac:dyDescent="0.25">
      <c r="A182" s="7"/>
      <c r="B182" s="7"/>
      <c r="C182" s="7"/>
      <c r="D182" s="7"/>
      <c r="E182" s="7"/>
      <c r="F182" s="7"/>
    </row>
    <row r="183" spans="1:6" x14ac:dyDescent="0.25">
      <c r="A183" s="7"/>
      <c r="B183" s="7"/>
      <c r="C183" s="7"/>
      <c r="D183" s="7"/>
      <c r="E183" s="7"/>
      <c r="F183" s="7"/>
    </row>
    <row r="184" spans="1:6" x14ac:dyDescent="0.25">
      <c r="A184" s="7"/>
      <c r="B184" s="7"/>
      <c r="C184" s="7"/>
      <c r="D184" s="7"/>
      <c r="E184" s="7"/>
      <c r="F184" s="7"/>
    </row>
    <row r="185" spans="1:6" x14ac:dyDescent="0.25">
      <c r="A185" s="7"/>
      <c r="B185" s="7"/>
      <c r="C185" s="7"/>
      <c r="D185" s="7"/>
      <c r="E185" s="7"/>
      <c r="F185" s="7"/>
    </row>
    <row r="186" spans="1:6" x14ac:dyDescent="0.25">
      <c r="A186" s="7"/>
      <c r="B186" s="7"/>
      <c r="C186" s="7"/>
      <c r="D186" s="7"/>
      <c r="E186" s="7"/>
      <c r="F186" s="7"/>
    </row>
    <row r="187" spans="1:6" x14ac:dyDescent="0.25">
      <c r="A187" s="7"/>
      <c r="B187" s="7"/>
      <c r="C187" s="7"/>
      <c r="D187" s="7"/>
      <c r="E187" s="7"/>
      <c r="F187" s="7"/>
    </row>
    <row r="188" spans="1:6" x14ac:dyDescent="0.25">
      <c r="A188" s="7"/>
      <c r="B188" s="7"/>
      <c r="C188" s="7"/>
      <c r="D188" s="7"/>
      <c r="E188" s="7"/>
      <c r="F188" s="7"/>
    </row>
    <row r="189" spans="1:6" x14ac:dyDescent="0.25">
      <c r="A189" s="7"/>
      <c r="B189" s="7"/>
      <c r="C189" s="7"/>
      <c r="D189" s="7"/>
      <c r="E189" s="7"/>
      <c r="F189" s="7"/>
    </row>
    <row r="190" spans="1:6" x14ac:dyDescent="0.25">
      <c r="A190" s="7"/>
      <c r="B190" s="7"/>
      <c r="C190" s="7"/>
      <c r="D190" s="7"/>
      <c r="E190" s="7"/>
      <c r="F190" s="7"/>
    </row>
    <row r="191" spans="1:6" x14ac:dyDescent="0.25">
      <c r="A191" s="7"/>
      <c r="B191" s="7"/>
      <c r="C191" s="7"/>
      <c r="D191" s="7"/>
      <c r="E191" s="7"/>
      <c r="F191" s="7"/>
    </row>
    <row r="192" spans="1:6" x14ac:dyDescent="0.25">
      <c r="A192" s="7"/>
      <c r="B192" s="7"/>
      <c r="C192" s="7"/>
      <c r="D192" s="7"/>
      <c r="E192" s="7"/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/>
      <c r="B194" s="7"/>
      <c r="C194" s="7"/>
      <c r="D194" s="7"/>
      <c r="E194" s="7"/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7"/>
      <c r="B197" s="7"/>
      <c r="C197" s="7"/>
      <c r="D197" s="7"/>
      <c r="E197" s="7"/>
      <c r="F197" s="7"/>
    </row>
    <row r="198" spans="1:6" x14ac:dyDescent="0.25">
      <c r="A198" s="7"/>
      <c r="B198" s="7"/>
      <c r="C198" s="7"/>
      <c r="D198" s="7"/>
      <c r="E198" s="7"/>
      <c r="F198" s="7"/>
    </row>
    <row r="199" spans="1:6" x14ac:dyDescent="0.25">
      <c r="A199" s="7"/>
      <c r="B199" s="7"/>
      <c r="C199" s="7"/>
      <c r="D199" s="7"/>
      <c r="E199" s="7"/>
      <c r="F199" s="7"/>
    </row>
    <row r="200" spans="1:6" x14ac:dyDescent="0.25">
      <c r="A200" s="7"/>
      <c r="B200" s="7"/>
      <c r="C200" s="7"/>
      <c r="D200" s="7"/>
      <c r="E200" s="7"/>
      <c r="F200" s="7"/>
    </row>
    <row r="201" spans="1:6" x14ac:dyDescent="0.25">
      <c r="A201" s="7"/>
      <c r="B201" s="7"/>
      <c r="C201" s="7"/>
      <c r="D201" s="7"/>
      <c r="E201" s="7"/>
      <c r="F201" s="7"/>
    </row>
    <row r="202" spans="1:6" x14ac:dyDescent="0.25">
      <c r="A202" s="7"/>
      <c r="B202" s="7"/>
      <c r="C202" s="7"/>
      <c r="D202" s="7"/>
      <c r="E202" s="7"/>
      <c r="F202" s="7"/>
    </row>
    <row r="203" spans="1:6" x14ac:dyDescent="0.25">
      <c r="A203" s="7"/>
      <c r="B203" s="7"/>
      <c r="C203" s="7"/>
      <c r="D203" s="7"/>
      <c r="E203" s="7"/>
      <c r="F203" s="7"/>
    </row>
    <row r="204" spans="1:6" x14ac:dyDescent="0.25">
      <c r="A204" s="7"/>
      <c r="B204" s="7"/>
      <c r="C204" s="7"/>
      <c r="D204" s="7"/>
      <c r="E204" s="7"/>
      <c r="F204" s="7"/>
    </row>
    <row r="205" spans="1:6" x14ac:dyDescent="0.25">
      <c r="A205" s="7"/>
      <c r="B205" s="7"/>
      <c r="C205" s="7"/>
      <c r="D205" s="7"/>
      <c r="E205" s="7"/>
      <c r="F205" s="7"/>
    </row>
    <row r="206" spans="1:6" x14ac:dyDescent="0.25">
      <c r="A206" s="7"/>
      <c r="B206" s="7"/>
      <c r="C206" s="7"/>
      <c r="D206" s="7"/>
      <c r="E206" s="7"/>
      <c r="F206" s="7"/>
    </row>
    <row r="207" spans="1:6" x14ac:dyDescent="0.25">
      <c r="A207" s="7"/>
      <c r="B207" s="7"/>
      <c r="C207" s="7"/>
      <c r="D207" s="7"/>
      <c r="E207" s="7"/>
      <c r="F207" s="7"/>
    </row>
    <row r="208" spans="1:6" x14ac:dyDescent="0.25">
      <c r="A208" s="7"/>
      <c r="B208" s="7"/>
      <c r="C208" s="7"/>
      <c r="D208" s="7"/>
      <c r="E208" s="7"/>
      <c r="F208" s="7"/>
    </row>
    <row r="209" spans="1:6" x14ac:dyDescent="0.25">
      <c r="A209" s="7"/>
      <c r="B209" s="7"/>
      <c r="C209" s="7"/>
      <c r="D209" s="7"/>
      <c r="E209" s="7"/>
      <c r="F209" s="7"/>
    </row>
    <row r="210" spans="1:6" x14ac:dyDescent="0.25">
      <c r="A210" s="7"/>
      <c r="B210" s="7"/>
      <c r="C210" s="7"/>
      <c r="D210" s="7"/>
      <c r="E210" s="7"/>
      <c r="F210" s="7"/>
    </row>
    <row r="211" spans="1:6" x14ac:dyDescent="0.25">
      <c r="A211" s="7"/>
      <c r="B211" s="7"/>
      <c r="C211" s="7"/>
      <c r="D211" s="7"/>
      <c r="E211" s="7"/>
      <c r="F211" s="7"/>
    </row>
    <row r="212" spans="1:6" x14ac:dyDescent="0.25">
      <c r="A212" s="7"/>
      <c r="B212" s="7"/>
      <c r="C212" s="7"/>
      <c r="D212" s="7"/>
      <c r="E212" s="7"/>
      <c r="F212" s="7"/>
    </row>
    <row r="213" spans="1:6" x14ac:dyDescent="0.25">
      <c r="A213" s="7"/>
      <c r="B213" s="7"/>
      <c r="C213" s="7"/>
      <c r="D213" s="7"/>
      <c r="E213" s="7"/>
      <c r="F213" s="7"/>
    </row>
    <row r="214" spans="1:6" x14ac:dyDescent="0.25">
      <c r="A214" s="7"/>
      <c r="B214" s="7"/>
      <c r="C214" s="7"/>
      <c r="D214" s="7"/>
      <c r="E214" s="7"/>
      <c r="F214" s="7"/>
    </row>
    <row r="215" spans="1:6" x14ac:dyDescent="0.25">
      <c r="A215" s="7"/>
      <c r="B215" s="7"/>
      <c r="C215" s="7"/>
      <c r="D215" s="7"/>
      <c r="E215" s="7"/>
      <c r="F215" s="7"/>
    </row>
    <row r="216" spans="1:6" x14ac:dyDescent="0.25">
      <c r="A216" s="7"/>
      <c r="B216" s="7"/>
      <c r="C216" s="7"/>
      <c r="D216" s="7"/>
      <c r="E216" s="7"/>
      <c r="F216" s="7"/>
    </row>
    <row r="217" spans="1:6" x14ac:dyDescent="0.25">
      <c r="A217" s="7"/>
      <c r="B217" s="7"/>
      <c r="C217" s="7"/>
      <c r="D217" s="7"/>
      <c r="E217" s="7"/>
      <c r="F217" s="7"/>
    </row>
    <row r="218" spans="1:6" x14ac:dyDescent="0.25">
      <c r="A218" s="7"/>
      <c r="B218" s="7"/>
      <c r="C218" s="7"/>
      <c r="D218" s="7"/>
      <c r="E218" s="7"/>
      <c r="F218" s="7"/>
    </row>
    <row r="219" spans="1:6" x14ac:dyDescent="0.25">
      <c r="A219" s="7"/>
      <c r="B219" s="7"/>
      <c r="C219" s="7"/>
      <c r="D219" s="7"/>
      <c r="E219" s="7"/>
      <c r="F219" s="7"/>
    </row>
    <row r="220" spans="1:6" x14ac:dyDescent="0.25">
      <c r="A220" s="7"/>
      <c r="B220" s="7"/>
      <c r="C220" s="7"/>
      <c r="D220" s="7"/>
      <c r="E220" s="7"/>
      <c r="F220" s="7"/>
    </row>
    <row r="221" spans="1:6" x14ac:dyDescent="0.25">
      <c r="A221" s="7"/>
      <c r="B221" s="7"/>
      <c r="C221" s="7"/>
      <c r="D221" s="7"/>
      <c r="E221" s="7"/>
      <c r="F221" s="7"/>
    </row>
    <row r="222" spans="1:6" x14ac:dyDescent="0.25">
      <c r="A222" s="7"/>
      <c r="B222" s="7"/>
      <c r="C222" s="7"/>
      <c r="D222" s="7"/>
      <c r="E222" s="7"/>
      <c r="F222" s="7"/>
    </row>
    <row r="223" spans="1:6" x14ac:dyDescent="0.25">
      <c r="A223" s="7"/>
      <c r="B223" s="7"/>
      <c r="C223" s="7"/>
      <c r="D223" s="7"/>
      <c r="E223" s="7"/>
      <c r="F223" s="7"/>
    </row>
    <row r="224" spans="1:6" x14ac:dyDescent="0.25">
      <c r="A224" s="7"/>
      <c r="B224" s="7"/>
      <c r="C224" s="7"/>
      <c r="D224" s="7"/>
      <c r="E224" s="7"/>
      <c r="F224" s="7"/>
    </row>
    <row r="225" spans="1:6" x14ac:dyDescent="0.25">
      <c r="A225" s="7"/>
      <c r="B225" s="7"/>
      <c r="C225" s="7"/>
      <c r="D225" s="7"/>
      <c r="E225" s="7"/>
      <c r="F225" s="7"/>
    </row>
    <row r="226" spans="1:6" x14ac:dyDescent="0.25">
      <c r="A226" s="7"/>
      <c r="B226" s="7"/>
      <c r="C226" s="7"/>
      <c r="D226" s="7"/>
      <c r="E226" s="7"/>
      <c r="F226" s="7"/>
    </row>
    <row r="227" spans="1:6" x14ac:dyDescent="0.25">
      <c r="A227" s="7"/>
      <c r="B227" s="7"/>
      <c r="C227" s="7"/>
      <c r="D227" s="7"/>
      <c r="E227" s="7"/>
      <c r="F227" s="7"/>
    </row>
    <row r="228" spans="1:6" x14ac:dyDescent="0.25">
      <c r="A228" s="7"/>
      <c r="B228" s="7"/>
      <c r="C228" s="7"/>
      <c r="D228" s="7"/>
      <c r="E228" s="7"/>
      <c r="F228" s="7"/>
    </row>
    <row r="229" spans="1:6" x14ac:dyDescent="0.25">
      <c r="A229" s="7"/>
      <c r="B229" s="7"/>
      <c r="C229" s="7"/>
      <c r="D229" s="7"/>
      <c r="E229" s="7"/>
      <c r="F229" s="7"/>
    </row>
    <row r="230" spans="1:6" x14ac:dyDescent="0.25">
      <c r="A230" s="7"/>
      <c r="B230" s="7"/>
      <c r="C230" s="7"/>
      <c r="D230" s="7"/>
      <c r="E230" s="7"/>
      <c r="F230" s="7"/>
    </row>
    <row r="231" spans="1:6" x14ac:dyDescent="0.25">
      <c r="A231" s="7"/>
      <c r="B231" s="7"/>
      <c r="C231" s="7"/>
      <c r="D231" s="7"/>
      <c r="E231" s="7"/>
      <c r="F231" s="7"/>
    </row>
    <row r="232" spans="1:6" x14ac:dyDescent="0.25">
      <c r="A232" s="7"/>
      <c r="B232" s="7"/>
      <c r="C232" s="7"/>
      <c r="D232" s="7"/>
      <c r="E232" s="7"/>
      <c r="F232" s="7"/>
    </row>
    <row r="233" spans="1:6" x14ac:dyDescent="0.25">
      <c r="A233" s="7"/>
      <c r="B233" s="7"/>
      <c r="C233" s="7"/>
      <c r="D233" s="7"/>
      <c r="E233" s="7"/>
      <c r="F233" s="7"/>
    </row>
    <row r="234" spans="1:6" x14ac:dyDescent="0.25">
      <c r="A234" s="7"/>
      <c r="B234" s="7"/>
      <c r="C234" s="7"/>
      <c r="D234" s="7"/>
      <c r="E234" s="7"/>
      <c r="F234" s="7"/>
    </row>
    <row r="235" spans="1:6" x14ac:dyDescent="0.25">
      <c r="A235" s="7"/>
      <c r="B235" s="7"/>
      <c r="C235" s="7"/>
      <c r="D235" s="7"/>
      <c r="E235" s="7"/>
      <c r="F235" s="7"/>
    </row>
    <row r="236" spans="1:6" x14ac:dyDescent="0.25">
      <c r="A236" s="7"/>
      <c r="B236" s="7"/>
      <c r="C236" s="7"/>
      <c r="D236" s="7"/>
      <c r="E236" s="7"/>
      <c r="F236" s="7"/>
    </row>
    <row r="237" spans="1:6" x14ac:dyDescent="0.25">
      <c r="A237" s="7"/>
      <c r="B237" s="7"/>
      <c r="C237" s="7"/>
      <c r="D237" s="7"/>
      <c r="E237" s="7"/>
      <c r="F237" s="7"/>
    </row>
    <row r="238" spans="1:6" x14ac:dyDescent="0.25">
      <c r="A238" s="7"/>
      <c r="B238" s="7"/>
      <c r="C238" s="7"/>
      <c r="D238" s="7"/>
      <c r="E238" s="7"/>
      <c r="F238" s="7"/>
    </row>
    <row r="239" spans="1:6" x14ac:dyDescent="0.25">
      <c r="A239" s="7"/>
      <c r="B239" s="7"/>
      <c r="C239" s="7"/>
      <c r="D239" s="7"/>
      <c r="E239" s="7"/>
      <c r="F239" s="7"/>
    </row>
    <row r="240" spans="1:6" x14ac:dyDescent="0.25">
      <c r="A240" s="7"/>
      <c r="B240" s="7"/>
      <c r="C240" s="7"/>
      <c r="D240" s="7"/>
      <c r="E240" s="7"/>
      <c r="F240" s="7"/>
    </row>
    <row r="241" spans="1:6" x14ac:dyDescent="0.25">
      <c r="A241" s="7"/>
      <c r="B241" s="7"/>
      <c r="C241" s="7"/>
      <c r="D241" s="7"/>
      <c r="E241" s="7"/>
      <c r="F241" s="7"/>
    </row>
    <row r="242" spans="1:6" x14ac:dyDescent="0.25">
      <c r="A242" s="7"/>
      <c r="B242" s="7"/>
      <c r="C242" s="7"/>
      <c r="D242" s="7"/>
      <c r="E242" s="7"/>
      <c r="F242" s="7"/>
    </row>
    <row r="243" spans="1:6" x14ac:dyDescent="0.25">
      <c r="A243" s="7"/>
      <c r="B243" s="7"/>
      <c r="C243" s="7"/>
      <c r="D243" s="7"/>
      <c r="E243" s="7"/>
      <c r="F243" s="7"/>
    </row>
    <row r="244" spans="1:6" x14ac:dyDescent="0.25">
      <c r="A244" s="7"/>
      <c r="B244" s="7"/>
      <c r="C244" s="7"/>
      <c r="D244" s="7"/>
      <c r="E244" s="7"/>
      <c r="F244" s="7"/>
    </row>
    <row r="245" spans="1:6" x14ac:dyDescent="0.25">
      <c r="A245" s="7"/>
      <c r="B245" s="7"/>
      <c r="C245" s="7"/>
      <c r="D245" s="7"/>
      <c r="E245" s="7"/>
      <c r="F245" s="7"/>
    </row>
    <row r="246" spans="1:6" x14ac:dyDescent="0.25">
      <c r="A246" s="7"/>
      <c r="B246" s="7"/>
      <c r="C246" s="7"/>
      <c r="D246" s="7"/>
      <c r="E246" s="7"/>
      <c r="F246" s="7"/>
    </row>
    <row r="247" spans="1:6" x14ac:dyDescent="0.25">
      <c r="A247" s="7"/>
      <c r="B247" s="7"/>
      <c r="C247" s="7"/>
      <c r="D247" s="7"/>
      <c r="E247" s="7"/>
      <c r="F247" s="7"/>
    </row>
    <row r="248" spans="1:6" x14ac:dyDescent="0.25">
      <c r="A248" s="7"/>
      <c r="B248" s="7"/>
      <c r="C248" s="7"/>
      <c r="D248" s="7"/>
      <c r="E248" s="7"/>
      <c r="F248" s="7"/>
    </row>
    <row r="249" spans="1:6" x14ac:dyDescent="0.25">
      <c r="A249" s="7"/>
      <c r="B249" s="7"/>
      <c r="C249" s="7"/>
      <c r="D249" s="7"/>
      <c r="E249" s="7"/>
      <c r="F249" s="7"/>
    </row>
    <row r="250" spans="1:6" x14ac:dyDescent="0.25">
      <c r="A250" s="7"/>
      <c r="B250" s="7"/>
      <c r="C250" s="7"/>
      <c r="D250" s="7"/>
      <c r="E250" s="7"/>
      <c r="F250" s="7"/>
    </row>
    <row r="251" spans="1:6" x14ac:dyDescent="0.25">
      <c r="A251" s="7"/>
      <c r="B251" s="7"/>
      <c r="C251" s="7"/>
      <c r="D251" s="7"/>
      <c r="E251" s="7"/>
      <c r="F251" s="7"/>
    </row>
    <row r="252" spans="1:6" x14ac:dyDescent="0.25">
      <c r="A252" s="7"/>
      <c r="B252" s="7"/>
      <c r="C252" s="7"/>
      <c r="D252" s="7"/>
      <c r="E252" s="7"/>
      <c r="F252" s="7"/>
    </row>
    <row r="253" spans="1:6" x14ac:dyDescent="0.25">
      <c r="A253" s="7"/>
      <c r="B253" s="7"/>
      <c r="C253" s="7"/>
      <c r="D253" s="7"/>
      <c r="E253" s="7"/>
      <c r="F253" s="7"/>
    </row>
    <row r="254" spans="1:6" x14ac:dyDescent="0.25">
      <c r="A254" s="7"/>
      <c r="B254" s="7"/>
      <c r="C254" s="7"/>
      <c r="D254" s="7"/>
      <c r="E254" s="7"/>
      <c r="F254" s="7"/>
    </row>
    <row r="255" spans="1:6" x14ac:dyDescent="0.25">
      <c r="A255" s="7"/>
      <c r="B255" s="7"/>
      <c r="C255" s="7"/>
      <c r="D255" s="7"/>
      <c r="E255" s="7"/>
      <c r="F255" s="7"/>
    </row>
    <row r="256" spans="1:6" x14ac:dyDescent="0.25">
      <c r="A256" s="7"/>
      <c r="B256" s="7"/>
      <c r="C256" s="7"/>
      <c r="D256" s="7"/>
      <c r="E256" s="7"/>
      <c r="F256" s="7"/>
    </row>
    <row r="257" spans="1:6" x14ac:dyDescent="0.25">
      <c r="A257" s="7"/>
      <c r="B257" s="7"/>
      <c r="C257" s="7"/>
      <c r="D257" s="7"/>
      <c r="E257" s="7"/>
      <c r="F257" s="7"/>
    </row>
    <row r="258" spans="1:6" x14ac:dyDescent="0.25">
      <c r="A258" s="7"/>
      <c r="B258" s="7"/>
      <c r="C258" s="7"/>
      <c r="D258" s="7"/>
      <c r="E258" s="7"/>
      <c r="F258" s="7"/>
    </row>
    <row r="259" spans="1:6" x14ac:dyDescent="0.25">
      <c r="A259" s="7"/>
      <c r="B259" s="7"/>
      <c r="C259" s="7"/>
      <c r="D259" s="7"/>
      <c r="E259" s="7"/>
      <c r="F259" s="7"/>
    </row>
    <row r="260" spans="1:6" x14ac:dyDescent="0.25">
      <c r="A260" s="7"/>
      <c r="B260" s="7"/>
      <c r="C260" s="7"/>
      <c r="D260" s="7"/>
      <c r="E260" s="7"/>
      <c r="F260" s="7"/>
    </row>
    <row r="261" spans="1:6" x14ac:dyDescent="0.25">
      <c r="A261" s="7"/>
      <c r="B261" s="7"/>
      <c r="C261" s="7"/>
      <c r="D261" s="7"/>
      <c r="E261" s="7"/>
      <c r="F261" s="7"/>
    </row>
    <row r="262" spans="1:6" x14ac:dyDescent="0.25">
      <c r="A262" s="7"/>
      <c r="B262" s="7"/>
      <c r="C262" s="7"/>
      <c r="D262" s="7"/>
      <c r="E262" s="7"/>
      <c r="F262" s="7"/>
    </row>
    <row r="263" spans="1:6" x14ac:dyDescent="0.25">
      <c r="A263" s="7"/>
      <c r="B263" s="7"/>
      <c r="C263" s="7"/>
      <c r="D263" s="7"/>
      <c r="E263" s="7"/>
      <c r="F263" s="7"/>
    </row>
    <row r="264" spans="1:6" x14ac:dyDescent="0.25">
      <c r="A264" s="7"/>
      <c r="B264" s="7"/>
      <c r="C264" s="7"/>
      <c r="D264" s="7"/>
      <c r="E264" s="7"/>
      <c r="F264" s="7"/>
    </row>
    <row r="265" spans="1:6" x14ac:dyDescent="0.25">
      <c r="A265" s="7"/>
      <c r="B265" s="7"/>
      <c r="C265" s="7"/>
      <c r="D265" s="7"/>
      <c r="E265" s="7"/>
      <c r="F265" s="7"/>
    </row>
    <row r="266" spans="1:6" x14ac:dyDescent="0.25">
      <c r="A266" s="7"/>
      <c r="B266" s="7"/>
      <c r="C266" s="7"/>
      <c r="D266" s="7"/>
      <c r="E266" s="7"/>
      <c r="F266" s="7"/>
    </row>
    <row r="267" spans="1:6" x14ac:dyDescent="0.25">
      <c r="A267" s="7"/>
      <c r="B267" s="7"/>
      <c r="C267" s="7"/>
      <c r="D267" s="7"/>
      <c r="E267" s="7"/>
      <c r="F267" s="7"/>
    </row>
    <row r="268" spans="1:6" x14ac:dyDescent="0.25">
      <c r="A268" s="7"/>
      <c r="B268" s="7"/>
      <c r="C268" s="7"/>
      <c r="D268" s="7"/>
      <c r="E268" s="7"/>
      <c r="F268" s="7"/>
    </row>
    <row r="269" spans="1:6" x14ac:dyDescent="0.25">
      <c r="A269" s="7"/>
      <c r="B269" s="7"/>
      <c r="C269" s="7"/>
      <c r="D269" s="7"/>
      <c r="E269" s="7"/>
      <c r="F269" s="7"/>
    </row>
    <row r="270" spans="1:6" x14ac:dyDescent="0.25">
      <c r="A270" s="7"/>
      <c r="B270" s="7"/>
      <c r="C270" s="7"/>
      <c r="D270" s="7"/>
      <c r="E270" s="7"/>
      <c r="F270" s="7"/>
    </row>
    <row r="271" spans="1:6" x14ac:dyDescent="0.25">
      <c r="A271" s="7"/>
      <c r="B271" s="7"/>
      <c r="C271" s="7"/>
      <c r="D271" s="7"/>
      <c r="E271" s="7"/>
      <c r="F271" s="7"/>
    </row>
    <row r="272" spans="1:6" x14ac:dyDescent="0.25">
      <c r="A272" s="7"/>
      <c r="B272" s="7"/>
      <c r="C272" s="7"/>
      <c r="D272" s="7"/>
      <c r="E272" s="7"/>
      <c r="F272" s="7"/>
    </row>
    <row r="273" spans="1:6" x14ac:dyDescent="0.25">
      <c r="A273" s="7"/>
      <c r="B273" s="7"/>
      <c r="C273" s="7"/>
      <c r="D273" s="7"/>
      <c r="E273" s="7"/>
      <c r="F273" s="7"/>
    </row>
    <row r="274" spans="1:6" x14ac:dyDescent="0.25">
      <c r="A274" s="7"/>
      <c r="B274" s="7"/>
      <c r="C274" s="7"/>
      <c r="D274" s="7"/>
      <c r="E274" s="7"/>
      <c r="F274" s="7"/>
    </row>
    <row r="275" spans="1:6" x14ac:dyDescent="0.25">
      <c r="A275" s="7"/>
      <c r="B275" s="7"/>
      <c r="C275" s="7"/>
      <c r="D275" s="7"/>
      <c r="E275" s="7"/>
      <c r="F275" s="7"/>
    </row>
    <row r="276" spans="1:6" x14ac:dyDescent="0.25">
      <c r="A276" s="7"/>
      <c r="B276" s="7"/>
      <c r="C276" s="7"/>
      <c r="D276" s="7"/>
      <c r="E276" s="7"/>
      <c r="F276" s="7"/>
    </row>
    <row r="277" spans="1:6" x14ac:dyDescent="0.25">
      <c r="A277" s="7"/>
      <c r="B277" s="7"/>
      <c r="C277" s="7"/>
      <c r="D277" s="7"/>
      <c r="E277" s="7"/>
      <c r="F277" s="7"/>
    </row>
    <row r="278" spans="1:6" x14ac:dyDescent="0.25">
      <c r="A278" s="7"/>
      <c r="B278" s="7"/>
      <c r="C278" s="7"/>
      <c r="D278" s="7"/>
      <c r="E278" s="7"/>
      <c r="F278" s="7"/>
    </row>
    <row r="279" spans="1:6" x14ac:dyDescent="0.25">
      <c r="A279" s="7"/>
      <c r="B279" s="7"/>
      <c r="C279" s="7"/>
      <c r="D279" s="7"/>
      <c r="E279" s="7"/>
      <c r="F279" s="7"/>
    </row>
    <row r="280" spans="1:6" x14ac:dyDescent="0.25">
      <c r="A280" s="7"/>
      <c r="B280" s="7"/>
      <c r="C280" s="7"/>
      <c r="D280" s="7"/>
      <c r="E280" s="7"/>
      <c r="F280" s="7"/>
    </row>
    <row r="281" spans="1:6" x14ac:dyDescent="0.25">
      <c r="A281" s="7"/>
      <c r="B281" s="7"/>
      <c r="C281" s="7"/>
      <c r="D281" s="7"/>
      <c r="E281" s="7"/>
      <c r="F281" s="7"/>
    </row>
    <row r="282" spans="1:6" x14ac:dyDescent="0.25">
      <c r="A282" s="7"/>
      <c r="B282" s="7"/>
      <c r="C282" s="7"/>
      <c r="D282" s="7"/>
      <c r="E282" s="7"/>
      <c r="F282" s="7"/>
    </row>
    <row r="283" spans="1:6" x14ac:dyDescent="0.25">
      <c r="A283" s="7"/>
      <c r="B283" s="7"/>
      <c r="C283" s="7"/>
      <c r="D283" s="7"/>
      <c r="E283" s="7"/>
      <c r="F283" s="7"/>
    </row>
    <row r="284" spans="1:6" x14ac:dyDescent="0.25">
      <c r="A284" s="7"/>
      <c r="B284" s="7"/>
      <c r="C284" s="7"/>
      <c r="D284" s="7"/>
      <c r="E284" s="7"/>
      <c r="F284" s="7"/>
    </row>
    <row r="285" spans="1:6" x14ac:dyDescent="0.25">
      <c r="A285" s="7"/>
      <c r="B285" s="7"/>
      <c r="C285" s="7"/>
      <c r="D285" s="7"/>
      <c r="E285" s="7"/>
      <c r="F285" s="7"/>
    </row>
    <row r="286" spans="1:6" x14ac:dyDescent="0.25">
      <c r="A286" s="7"/>
      <c r="B286" s="7"/>
      <c r="C286" s="7"/>
      <c r="D286" s="7"/>
      <c r="E286" s="7"/>
      <c r="F286" s="7"/>
    </row>
    <row r="287" spans="1:6" x14ac:dyDescent="0.25">
      <c r="A287" s="7"/>
      <c r="B287" s="7"/>
      <c r="C287" s="7"/>
      <c r="D287" s="7"/>
      <c r="E287" s="7"/>
      <c r="F287" s="7"/>
    </row>
    <row r="288" spans="1:6" x14ac:dyDescent="0.25">
      <c r="A288" s="7"/>
      <c r="B288" s="7"/>
      <c r="C288" s="7"/>
      <c r="D288" s="7"/>
      <c r="E288" s="7"/>
      <c r="F288" s="7"/>
    </row>
    <row r="289" spans="1:6" x14ac:dyDescent="0.25">
      <c r="A289" s="7"/>
      <c r="B289" s="7"/>
      <c r="C289" s="7"/>
      <c r="D289" s="7"/>
      <c r="E289" s="7"/>
      <c r="F289" s="7"/>
    </row>
    <row r="290" spans="1:6" x14ac:dyDescent="0.25">
      <c r="A290" s="7"/>
      <c r="B290" s="7"/>
      <c r="C290" s="7"/>
      <c r="D290" s="7"/>
      <c r="E290" s="7"/>
      <c r="F290" s="7"/>
    </row>
    <row r="291" spans="1:6" x14ac:dyDescent="0.25">
      <c r="A291" s="7"/>
      <c r="B291" s="7"/>
      <c r="C291" s="7"/>
      <c r="D291" s="7"/>
      <c r="E291" s="7"/>
      <c r="F291" s="7"/>
    </row>
    <row r="292" spans="1:6" x14ac:dyDescent="0.25">
      <c r="A292" s="7"/>
      <c r="B292" s="7"/>
      <c r="C292" s="7"/>
      <c r="D292" s="7"/>
      <c r="E292" s="7"/>
      <c r="F292" s="7"/>
    </row>
    <row r="293" spans="1:6" x14ac:dyDescent="0.25">
      <c r="A293" s="7"/>
      <c r="B293" s="7"/>
      <c r="C293" s="7"/>
      <c r="D293" s="7"/>
      <c r="E293" s="7"/>
      <c r="F293" s="7"/>
    </row>
    <row r="294" spans="1:6" x14ac:dyDescent="0.25">
      <c r="A294" s="7"/>
      <c r="B294" s="7"/>
      <c r="C294" s="7"/>
      <c r="D294" s="7"/>
      <c r="E294" s="7"/>
      <c r="F294" s="7"/>
    </row>
    <row r="295" spans="1:6" x14ac:dyDescent="0.25">
      <c r="A295" s="7"/>
      <c r="B295" s="7"/>
      <c r="C295" s="7"/>
      <c r="D295" s="7"/>
      <c r="E295" s="7"/>
      <c r="F295" s="7"/>
    </row>
    <row r="296" spans="1:6" x14ac:dyDescent="0.25">
      <c r="A296" s="7"/>
      <c r="B296" s="7"/>
      <c r="C296" s="7"/>
      <c r="D296" s="7"/>
      <c r="E296" s="7"/>
      <c r="F296" s="7"/>
    </row>
    <row r="297" spans="1:6" x14ac:dyDescent="0.25">
      <c r="A297" s="7"/>
      <c r="B297" s="7"/>
      <c r="C297" s="7"/>
      <c r="D297" s="7"/>
      <c r="E297" s="7"/>
      <c r="F297" s="7"/>
    </row>
    <row r="298" spans="1:6" x14ac:dyDescent="0.25">
      <c r="A298" s="7"/>
      <c r="B298" s="7"/>
      <c r="C298" s="7"/>
      <c r="D298" s="7"/>
      <c r="E298" s="7"/>
      <c r="F298" s="7"/>
    </row>
    <row r="299" spans="1:6" x14ac:dyDescent="0.25">
      <c r="A299" s="7"/>
      <c r="B299" s="7"/>
      <c r="C299" s="7"/>
      <c r="D299" s="7"/>
      <c r="E299" s="7"/>
      <c r="F299" s="7"/>
    </row>
    <row r="300" spans="1:6" x14ac:dyDescent="0.25">
      <c r="A300" s="7"/>
      <c r="B300" s="7"/>
      <c r="C300" s="7"/>
      <c r="D300" s="7"/>
      <c r="E300" s="7"/>
      <c r="F300" s="7"/>
    </row>
    <row r="301" spans="1:6" x14ac:dyDescent="0.25">
      <c r="A301" s="7"/>
      <c r="B301" s="7"/>
      <c r="C301" s="7"/>
      <c r="D301" s="7"/>
      <c r="E301" s="7"/>
      <c r="F301" s="7"/>
    </row>
    <row r="302" spans="1:6" x14ac:dyDescent="0.25">
      <c r="A302" s="7"/>
      <c r="B302" s="7"/>
      <c r="C302" s="7"/>
      <c r="D302" s="7"/>
      <c r="E302" s="7"/>
      <c r="F302" s="7"/>
    </row>
    <row r="303" spans="1:6" x14ac:dyDescent="0.25">
      <c r="A303" s="7"/>
      <c r="B303" s="7"/>
      <c r="C303" s="7"/>
      <c r="D303" s="7"/>
      <c r="E303" s="7"/>
      <c r="F303" s="7"/>
    </row>
    <row r="304" spans="1:6" x14ac:dyDescent="0.25">
      <c r="A304" s="7"/>
      <c r="B304" s="7"/>
      <c r="C304" s="7"/>
      <c r="D304" s="7"/>
      <c r="E304" s="7"/>
      <c r="F304" s="7"/>
    </row>
    <row r="305" spans="1:6" x14ac:dyDescent="0.25">
      <c r="A305" s="7"/>
      <c r="B305" s="7"/>
      <c r="C305" s="7"/>
      <c r="D305" s="7"/>
      <c r="E305" s="7"/>
      <c r="F305" s="7"/>
    </row>
    <row r="306" spans="1:6" x14ac:dyDescent="0.25">
      <c r="A306" s="7"/>
      <c r="B306" s="7"/>
      <c r="C306" s="7"/>
      <c r="D306" s="7"/>
      <c r="E306" s="7"/>
      <c r="F306" s="7"/>
    </row>
    <row r="307" spans="1:6" x14ac:dyDescent="0.25">
      <c r="A307" s="7"/>
      <c r="B307" s="7"/>
      <c r="C307" s="7"/>
      <c r="D307" s="7"/>
      <c r="E307" s="7"/>
      <c r="F307" s="7"/>
    </row>
    <row r="308" spans="1:6" x14ac:dyDescent="0.25">
      <c r="A308" s="7"/>
      <c r="B308" s="7"/>
      <c r="C308" s="7"/>
      <c r="D308" s="7"/>
      <c r="E308" s="7"/>
      <c r="F308" s="7"/>
    </row>
    <row r="309" spans="1:6" x14ac:dyDescent="0.25">
      <c r="A309" s="7"/>
      <c r="B309" s="7"/>
      <c r="C309" s="7"/>
      <c r="D309" s="7"/>
      <c r="E309" s="7"/>
      <c r="F309" s="7"/>
    </row>
    <row r="310" spans="1:6" x14ac:dyDescent="0.25">
      <c r="A310" s="7"/>
      <c r="B310" s="7"/>
      <c r="C310" s="7"/>
      <c r="D310" s="7"/>
      <c r="E310" s="7"/>
      <c r="F310" s="7"/>
    </row>
    <row r="311" spans="1:6" x14ac:dyDescent="0.25">
      <c r="A311" s="7"/>
      <c r="B311" s="7"/>
      <c r="C311" s="7"/>
      <c r="D311" s="7"/>
      <c r="E311" s="7"/>
      <c r="F311" s="7"/>
    </row>
    <row r="312" spans="1:6" x14ac:dyDescent="0.25">
      <c r="A312" s="7"/>
      <c r="B312" s="7"/>
      <c r="C312" s="7"/>
      <c r="D312" s="7"/>
      <c r="E312" s="7"/>
      <c r="F312" s="7"/>
    </row>
    <row r="313" spans="1:6" x14ac:dyDescent="0.25">
      <c r="A313" s="7"/>
      <c r="B313" s="7"/>
      <c r="C313" s="7"/>
      <c r="D313" s="7"/>
      <c r="E313" s="7"/>
      <c r="F313" s="7"/>
    </row>
    <row r="314" spans="1:6" x14ac:dyDescent="0.25">
      <c r="A314" s="7"/>
      <c r="B314" s="7"/>
      <c r="C314" s="7"/>
      <c r="D314" s="7"/>
      <c r="E314" s="7"/>
      <c r="F314" s="7"/>
    </row>
    <row r="315" spans="1:6" x14ac:dyDescent="0.25">
      <c r="A315" s="7"/>
      <c r="B315" s="7"/>
      <c r="C315" s="7"/>
      <c r="D315" s="7"/>
      <c r="E315" s="7"/>
      <c r="F315" s="7"/>
    </row>
    <row r="316" spans="1:6" x14ac:dyDescent="0.25">
      <c r="A316" s="7"/>
      <c r="B316" s="7"/>
      <c r="C316" s="7"/>
      <c r="D316" s="7"/>
      <c r="E316" s="7"/>
      <c r="F316" s="7"/>
    </row>
    <row r="317" spans="1:6" x14ac:dyDescent="0.25">
      <c r="A317" s="7"/>
      <c r="B317" s="7"/>
      <c r="C317" s="7"/>
      <c r="D317" s="7"/>
      <c r="E317" s="7"/>
      <c r="F317" s="7"/>
    </row>
    <row r="318" spans="1:6" x14ac:dyDescent="0.25">
      <c r="A318" s="7"/>
      <c r="B318" s="7"/>
      <c r="C318" s="7"/>
      <c r="D318" s="7"/>
      <c r="E318" s="7"/>
      <c r="F318" s="7"/>
    </row>
    <row r="319" spans="1:6" x14ac:dyDescent="0.25">
      <c r="A319" s="7"/>
      <c r="B319" s="7"/>
      <c r="C319" s="7"/>
      <c r="D319" s="7"/>
      <c r="E319" s="7"/>
      <c r="F319" s="7"/>
    </row>
    <row r="320" spans="1:6" x14ac:dyDescent="0.25">
      <c r="A320" s="7"/>
      <c r="B320" s="7"/>
      <c r="C320" s="7"/>
      <c r="D320" s="7"/>
      <c r="E320" s="7"/>
      <c r="F320" s="7"/>
    </row>
    <row r="321" spans="1:6" x14ac:dyDescent="0.25">
      <c r="A321" s="7"/>
      <c r="B321" s="7"/>
      <c r="C321" s="7"/>
      <c r="D321" s="7"/>
      <c r="E321" s="7"/>
      <c r="F321" s="7"/>
    </row>
    <row r="322" spans="1:6" x14ac:dyDescent="0.25">
      <c r="A322" s="7"/>
      <c r="B322" s="7"/>
      <c r="C322" s="7"/>
      <c r="D322" s="7"/>
      <c r="E322" s="7"/>
      <c r="F322" s="7"/>
    </row>
    <row r="323" spans="1:6" x14ac:dyDescent="0.25">
      <c r="A323" s="7"/>
      <c r="B323" s="7"/>
      <c r="C323" s="7"/>
      <c r="D323" s="7"/>
      <c r="E323" s="7"/>
      <c r="F323" s="7"/>
    </row>
    <row r="324" spans="1:6" x14ac:dyDescent="0.25">
      <c r="A324" s="7"/>
      <c r="B324" s="7"/>
      <c r="C324" s="7"/>
      <c r="D324" s="7"/>
      <c r="E324" s="7"/>
      <c r="F324" s="7"/>
    </row>
    <row r="325" spans="1:6" x14ac:dyDescent="0.25">
      <c r="A325" s="7"/>
      <c r="B325" s="7"/>
      <c r="C325" s="7"/>
      <c r="D325" s="7"/>
      <c r="E325" s="7"/>
      <c r="F325" s="7"/>
    </row>
    <row r="326" spans="1:6" x14ac:dyDescent="0.25">
      <c r="A326" s="7"/>
      <c r="B326" s="7"/>
      <c r="C326" s="7"/>
      <c r="D326" s="7"/>
      <c r="E326" s="7"/>
      <c r="F326" s="7"/>
    </row>
    <row r="327" spans="1:6" x14ac:dyDescent="0.25">
      <c r="A327" s="7"/>
      <c r="B327" s="7"/>
      <c r="C327" s="7"/>
      <c r="D327" s="7"/>
      <c r="E327" s="7"/>
      <c r="F327" s="7"/>
    </row>
    <row r="328" spans="1:6" x14ac:dyDescent="0.25">
      <c r="A328" s="7"/>
      <c r="B328" s="7"/>
      <c r="C328" s="7"/>
      <c r="D328" s="7"/>
      <c r="E328" s="7"/>
      <c r="F328" s="7"/>
    </row>
    <row r="329" spans="1:6" x14ac:dyDescent="0.25">
      <c r="A329" s="7"/>
      <c r="B329" s="7"/>
      <c r="C329" s="7"/>
      <c r="D329" s="7"/>
      <c r="E329" s="7"/>
      <c r="F329" s="7"/>
    </row>
    <row r="330" spans="1:6" x14ac:dyDescent="0.25">
      <c r="A330" s="7"/>
      <c r="B330" s="7"/>
      <c r="C330" s="7"/>
      <c r="D330" s="7"/>
      <c r="E330" s="7"/>
      <c r="F330" s="7"/>
    </row>
    <row r="331" spans="1:6" x14ac:dyDescent="0.25">
      <c r="A331" s="7"/>
      <c r="B331" s="7"/>
      <c r="C331" s="7"/>
      <c r="D331" s="7"/>
      <c r="E331" s="7"/>
      <c r="F331" s="7"/>
    </row>
    <row r="332" spans="1:6" x14ac:dyDescent="0.25">
      <c r="A332" s="7"/>
      <c r="B332" s="7"/>
      <c r="C332" s="7"/>
      <c r="D332" s="7"/>
      <c r="E332" s="7"/>
      <c r="F332" s="7"/>
    </row>
    <row r="333" spans="1:6" x14ac:dyDescent="0.25">
      <c r="A333" s="7"/>
      <c r="B333" s="7"/>
      <c r="C333" s="7"/>
      <c r="D333" s="7"/>
      <c r="E333" s="7"/>
      <c r="F333" s="7"/>
    </row>
    <row r="334" spans="1:6" x14ac:dyDescent="0.25">
      <c r="A334" s="7"/>
      <c r="B334" s="7"/>
      <c r="C334" s="7"/>
      <c r="D334" s="7"/>
      <c r="E334" s="7"/>
      <c r="F334" s="7"/>
    </row>
    <row r="335" spans="1:6" x14ac:dyDescent="0.25">
      <c r="A335" s="7"/>
      <c r="B335" s="7"/>
      <c r="C335" s="7"/>
      <c r="D335" s="7"/>
      <c r="E335" s="7"/>
      <c r="F335" s="7"/>
    </row>
    <row r="336" spans="1:6" x14ac:dyDescent="0.25">
      <c r="A336" s="7"/>
      <c r="B336" s="7"/>
      <c r="C336" s="7"/>
      <c r="D336" s="7"/>
      <c r="E336" s="7"/>
      <c r="F336" s="7"/>
    </row>
    <row r="337" spans="1:6" x14ac:dyDescent="0.25">
      <c r="A337" s="7"/>
      <c r="B337" s="7"/>
      <c r="C337" s="7"/>
      <c r="D337" s="7"/>
      <c r="E337" s="7"/>
      <c r="F337" s="7"/>
    </row>
    <row r="338" spans="1:6" x14ac:dyDescent="0.25">
      <c r="A338" s="7"/>
      <c r="B338" s="7"/>
      <c r="C338" s="7"/>
      <c r="D338" s="7"/>
      <c r="E338" s="7"/>
      <c r="F338" s="7"/>
    </row>
    <row r="339" spans="1:6" x14ac:dyDescent="0.25">
      <c r="A339" s="7"/>
      <c r="B339" s="7"/>
      <c r="C339" s="7"/>
      <c r="D339" s="7"/>
      <c r="E339" s="7"/>
      <c r="F339" s="7"/>
    </row>
    <row r="340" spans="1:6" x14ac:dyDescent="0.25">
      <c r="A340" s="7"/>
      <c r="B340" s="7"/>
      <c r="C340" s="7"/>
      <c r="D340" s="7"/>
      <c r="E340" s="7"/>
      <c r="F340" s="7"/>
    </row>
    <row r="341" spans="1:6" x14ac:dyDescent="0.25">
      <c r="A341" s="7"/>
      <c r="B341" s="7"/>
      <c r="C341" s="7"/>
      <c r="D341" s="7"/>
      <c r="E341" s="7"/>
      <c r="F341" s="7"/>
    </row>
    <row r="342" spans="1:6" x14ac:dyDescent="0.25">
      <c r="A342" s="7"/>
      <c r="B342" s="7"/>
      <c r="C342" s="7"/>
      <c r="D342" s="7"/>
      <c r="E342" s="7"/>
      <c r="F342" s="7"/>
    </row>
    <row r="343" spans="1:6" x14ac:dyDescent="0.25">
      <c r="A343" s="7"/>
      <c r="B343" s="7"/>
      <c r="C343" s="7"/>
      <c r="D343" s="7"/>
      <c r="E343" s="7"/>
      <c r="F343" s="7"/>
    </row>
    <row r="344" spans="1:6" x14ac:dyDescent="0.25">
      <c r="A344" s="7"/>
      <c r="B344" s="7"/>
      <c r="C344" s="7"/>
      <c r="D344" s="7"/>
      <c r="E344" s="7"/>
      <c r="F344" s="7"/>
    </row>
    <row r="345" spans="1:6" x14ac:dyDescent="0.25">
      <c r="A345" s="7"/>
      <c r="B345" s="7"/>
      <c r="C345" s="7"/>
      <c r="D345" s="7"/>
      <c r="E345" s="7"/>
      <c r="F345" s="7"/>
    </row>
    <row r="346" spans="1:6" x14ac:dyDescent="0.25">
      <c r="A346" s="7"/>
      <c r="B346" s="7"/>
      <c r="C346" s="7"/>
      <c r="D346" s="7"/>
      <c r="E346" s="7"/>
      <c r="F346" s="7"/>
    </row>
    <row r="347" spans="1:6" x14ac:dyDescent="0.25">
      <c r="A347" s="7"/>
      <c r="B347" s="7"/>
      <c r="C347" s="7"/>
      <c r="D347" s="7"/>
      <c r="E347" s="7"/>
      <c r="F347" s="7"/>
    </row>
    <row r="348" spans="1:6" x14ac:dyDescent="0.25">
      <c r="A348" s="7"/>
      <c r="B348" s="7"/>
      <c r="C348" s="7"/>
      <c r="D348" s="7"/>
      <c r="E348" s="7"/>
      <c r="F348" s="7"/>
    </row>
    <row r="349" spans="1:6" x14ac:dyDescent="0.25">
      <c r="A349" s="7"/>
      <c r="B349" s="7"/>
      <c r="C349" s="7"/>
      <c r="D349" s="7"/>
      <c r="E349" s="7"/>
      <c r="F349" s="7"/>
    </row>
    <row r="350" spans="1:6" x14ac:dyDescent="0.25">
      <c r="A350" s="7"/>
      <c r="B350" s="7"/>
      <c r="C350" s="7"/>
      <c r="D350" s="7"/>
      <c r="E350" s="7"/>
      <c r="F350" s="7"/>
    </row>
    <row r="351" spans="1:6" x14ac:dyDescent="0.25">
      <c r="A351" s="7"/>
      <c r="B351" s="7"/>
      <c r="C351" s="7"/>
      <c r="D351" s="7"/>
      <c r="E351" s="7"/>
      <c r="F351" s="7"/>
    </row>
    <row r="352" spans="1:6" x14ac:dyDescent="0.25">
      <c r="A352" s="7"/>
      <c r="B352" s="7"/>
      <c r="C352" s="7"/>
      <c r="D352" s="7"/>
      <c r="E352" s="7"/>
      <c r="F352" s="7"/>
    </row>
    <row r="353" spans="1:6" x14ac:dyDescent="0.25">
      <c r="A353" s="7"/>
      <c r="B353" s="7"/>
      <c r="C353" s="7"/>
      <c r="D353" s="7"/>
      <c r="E353" s="7"/>
      <c r="F353" s="7"/>
    </row>
    <row r="354" spans="1:6" x14ac:dyDescent="0.25">
      <c r="A354" s="7"/>
      <c r="B354" s="7"/>
      <c r="C354" s="7"/>
      <c r="D354" s="7"/>
      <c r="E354" s="7"/>
      <c r="F354" s="7"/>
    </row>
    <row r="355" spans="1:6" x14ac:dyDescent="0.25">
      <c r="A355" s="7"/>
      <c r="B355" s="7"/>
      <c r="C355" s="7"/>
      <c r="D355" s="7"/>
      <c r="E355" s="7"/>
      <c r="F355" s="7"/>
    </row>
    <row r="356" spans="1:6" x14ac:dyDescent="0.25">
      <c r="A356" s="7"/>
      <c r="B356" s="7"/>
      <c r="C356" s="7"/>
      <c r="D356" s="7"/>
      <c r="E356" s="7"/>
      <c r="F356" s="7"/>
    </row>
    <row r="357" spans="1:6" x14ac:dyDescent="0.25">
      <c r="A357" s="7"/>
      <c r="B357" s="7"/>
      <c r="C357" s="7"/>
      <c r="D357" s="7"/>
      <c r="E357" s="7"/>
      <c r="F357" s="7"/>
    </row>
    <row r="358" spans="1:6" x14ac:dyDescent="0.25">
      <c r="A358" s="7"/>
      <c r="B358" s="7"/>
      <c r="C358" s="7"/>
      <c r="D358" s="7"/>
      <c r="E358" s="7"/>
      <c r="F358" s="7"/>
    </row>
    <row r="359" spans="1:6" x14ac:dyDescent="0.25">
      <c r="A359" s="7"/>
      <c r="B359" s="7"/>
      <c r="C359" s="7"/>
      <c r="D359" s="7"/>
      <c r="E359" s="7"/>
      <c r="F359" s="7"/>
    </row>
    <row r="360" spans="1:6" x14ac:dyDescent="0.25">
      <c r="A360" s="7"/>
      <c r="B360" s="7"/>
      <c r="C360" s="7"/>
      <c r="D360" s="7"/>
      <c r="E360" s="7"/>
      <c r="F360" s="7"/>
    </row>
    <row r="361" spans="1:6" x14ac:dyDescent="0.25">
      <c r="A361" s="7"/>
      <c r="B361" s="7"/>
      <c r="C361" s="7"/>
      <c r="D361" s="7"/>
      <c r="E361" s="7"/>
      <c r="F361" s="7"/>
    </row>
    <row r="362" spans="1:6" x14ac:dyDescent="0.25">
      <c r="A362" s="7"/>
      <c r="B362" s="7"/>
      <c r="C362" s="7"/>
      <c r="D362" s="7"/>
      <c r="E362" s="7"/>
      <c r="F362" s="7"/>
    </row>
    <row r="363" spans="1:6" x14ac:dyDescent="0.25">
      <c r="A363" s="7"/>
      <c r="B363" s="7"/>
      <c r="C363" s="7"/>
      <c r="D363" s="7"/>
      <c r="E363" s="7"/>
      <c r="F363" s="7"/>
    </row>
    <row r="364" spans="1:6" x14ac:dyDescent="0.25">
      <c r="A364" s="7"/>
      <c r="B364" s="7"/>
      <c r="C364" s="7"/>
      <c r="D364" s="7"/>
      <c r="E364" s="7"/>
      <c r="F364" s="7"/>
    </row>
    <row r="365" spans="1:6" x14ac:dyDescent="0.25">
      <c r="A365" s="7"/>
      <c r="B365" s="7"/>
      <c r="C365" s="7"/>
      <c r="D365" s="7"/>
      <c r="E365" s="7"/>
      <c r="F365" s="7"/>
    </row>
    <row r="366" spans="1:6" x14ac:dyDescent="0.25">
      <c r="A366" s="7"/>
      <c r="B366" s="7"/>
      <c r="C366" s="7"/>
      <c r="D366" s="7"/>
      <c r="E366" s="7"/>
      <c r="F366" s="7"/>
    </row>
    <row r="367" spans="1:6" x14ac:dyDescent="0.25">
      <c r="A367" s="7"/>
      <c r="B367" s="7"/>
      <c r="C367" s="7"/>
      <c r="D367" s="7"/>
      <c r="E367" s="7"/>
      <c r="F367" s="7"/>
    </row>
    <row r="368" spans="1:6" x14ac:dyDescent="0.25">
      <c r="A368" s="7"/>
      <c r="B368" s="7"/>
      <c r="C368" s="7"/>
      <c r="D368" s="7"/>
      <c r="E368" s="7"/>
      <c r="F368" s="7"/>
    </row>
    <row r="369" spans="1:6" x14ac:dyDescent="0.25">
      <c r="A369" s="7"/>
      <c r="B369" s="7"/>
      <c r="C369" s="7"/>
      <c r="D369" s="7"/>
      <c r="E369" s="7"/>
      <c r="F369" s="7"/>
    </row>
    <row r="370" spans="1:6" x14ac:dyDescent="0.25">
      <c r="A370" s="7"/>
      <c r="B370" s="7"/>
      <c r="C370" s="7"/>
      <c r="D370" s="7"/>
      <c r="E370" s="7"/>
      <c r="F370" s="7"/>
    </row>
    <row r="371" spans="1:6" x14ac:dyDescent="0.25">
      <c r="A371" s="7"/>
      <c r="B371" s="7"/>
      <c r="C371" s="7"/>
      <c r="D371" s="7"/>
      <c r="E371" s="7"/>
      <c r="F371" s="7"/>
    </row>
    <row r="372" spans="1:6" x14ac:dyDescent="0.25">
      <c r="A372" s="7"/>
      <c r="B372" s="7"/>
      <c r="C372" s="7"/>
      <c r="D372" s="7"/>
      <c r="E372" s="7"/>
      <c r="F372" s="7"/>
    </row>
    <row r="373" spans="1:6" x14ac:dyDescent="0.25">
      <c r="A373" s="7"/>
      <c r="B373" s="7"/>
      <c r="C373" s="7"/>
      <c r="D373" s="7"/>
      <c r="E373" s="7"/>
      <c r="F373" s="7"/>
    </row>
    <row r="374" spans="1:6" x14ac:dyDescent="0.25">
      <c r="A374" s="7"/>
      <c r="B374" s="7"/>
      <c r="C374" s="7"/>
      <c r="D374" s="7"/>
      <c r="E374" s="7"/>
      <c r="F374" s="7"/>
    </row>
    <row r="375" spans="1:6" x14ac:dyDescent="0.25">
      <c r="A375" s="7"/>
      <c r="B375" s="7"/>
      <c r="C375" s="7"/>
      <c r="D375" s="7"/>
      <c r="E375" s="7"/>
      <c r="F375" s="7"/>
    </row>
    <row r="376" spans="1:6" x14ac:dyDescent="0.25">
      <c r="A376" s="7"/>
      <c r="B376" s="7"/>
      <c r="C376" s="7"/>
      <c r="D376" s="7"/>
      <c r="E376" s="7"/>
      <c r="F376" s="7"/>
    </row>
    <row r="377" spans="1:6" x14ac:dyDescent="0.25">
      <c r="A377" s="7"/>
      <c r="B377" s="7"/>
      <c r="C377" s="7"/>
      <c r="D377" s="7"/>
      <c r="E377" s="7"/>
      <c r="F377" s="7"/>
    </row>
    <row r="378" spans="1:6" x14ac:dyDescent="0.25">
      <c r="A378" s="7"/>
      <c r="B378" s="7"/>
      <c r="C378" s="7"/>
      <c r="D378" s="7"/>
      <c r="E378" s="7"/>
      <c r="F378" s="7"/>
    </row>
    <row r="379" spans="1:6" x14ac:dyDescent="0.25">
      <c r="A379" s="7"/>
      <c r="B379" s="7"/>
      <c r="C379" s="7"/>
      <c r="D379" s="7"/>
      <c r="E379" s="7"/>
      <c r="F379" s="7"/>
    </row>
    <row r="380" spans="1:6" x14ac:dyDescent="0.25">
      <c r="A380" s="7"/>
      <c r="B380" s="7"/>
      <c r="C380" s="7"/>
      <c r="D380" s="7"/>
      <c r="E380" s="7"/>
      <c r="F380" s="7"/>
    </row>
    <row r="381" spans="1:6" x14ac:dyDescent="0.25">
      <c r="A381" s="7"/>
      <c r="B381" s="7"/>
      <c r="C381" s="7"/>
      <c r="D381" s="7"/>
      <c r="E381" s="7"/>
      <c r="F381" s="7"/>
    </row>
    <row r="382" spans="1:6" x14ac:dyDescent="0.25">
      <c r="A382" s="7"/>
      <c r="B382" s="7"/>
      <c r="C382" s="7"/>
      <c r="D382" s="7"/>
      <c r="E382" s="7"/>
      <c r="F382" s="7"/>
    </row>
    <row r="383" spans="1:6" x14ac:dyDescent="0.25">
      <c r="A383" s="7"/>
      <c r="B383" s="7"/>
      <c r="C383" s="7"/>
      <c r="D383" s="7"/>
      <c r="E383" s="7"/>
      <c r="F383" s="7"/>
    </row>
    <row r="384" spans="1:6" x14ac:dyDescent="0.25">
      <c r="A384" s="7"/>
      <c r="B384" s="7"/>
      <c r="C384" s="7"/>
      <c r="D384" s="7"/>
      <c r="E384" s="7"/>
      <c r="F384" s="7"/>
    </row>
    <row r="385" spans="1:6" x14ac:dyDescent="0.25">
      <c r="A385" s="7"/>
      <c r="B385" s="7"/>
      <c r="C385" s="7"/>
      <c r="D385" s="7"/>
      <c r="E385" s="7"/>
      <c r="F385" s="7"/>
    </row>
    <row r="386" spans="1:6" x14ac:dyDescent="0.25">
      <c r="A386" s="7"/>
      <c r="B386" s="7"/>
      <c r="C386" s="7"/>
      <c r="D386" s="7"/>
      <c r="E386" s="7"/>
      <c r="F386" s="7"/>
    </row>
    <row r="387" spans="1:6" x14ac:dyDescent="0.25">
      <c r="A387" s="7"/>
      <c r="B387" s="7"/>
      <c r="C387" s="7"/>
      <c r="D387" s="7"/>
      <c r="E387" s="7"/>
      <c r="F387" s="7"/>
    </row>
    <row r="388" spans="1:6" x14ac:dyDescent="0.25">
      <c r="A388" s="7"/>
      <c r="B388" s="7"/>
      <c r="C388" s="7"/>
      <c r="D388" s="7"/>
      <c r="E388" s="7"/>
      <c r="F388" s="7"/>
    </row>
    <row r="389" spans="1:6" x14ac:dyDescent="0.25">
      <c r="A389" s="7"/>
      <c r="B389" s="7"/>
      <c r="C389" s="7"/>
      <c r="D389" s="7"/>
      <c r="E389" s="7"/>
      <c r="F389" s="7"/>
    </row>
    <row r="390" spans="1:6" x14ac:dyDescent="0.25">
      <c r="A390" s="7"/>
      <c r="B390" s="7"/>
      <c r="C390" s="7"/>
      <c r="D390" s="7"/>
      <c r="E390" s="7"/>
      <c r="F390" s="7"/>
    </row>
    <row r="391" spans="1:6" x14ac:dyDescent="0.25">
      <c r="A391" s="7"/>
      <c r="B391" s="7"/>
      <c r="C391" s="7"/>
      <c r="D391" s="7"/>
      <c r="E391" s="7"/>
      <c r="F391" s="7"/>
    </row>
    <row r="392" spans="1:6" x14ac:dyDescent="0.25">
      <c r="A392" s="7"/>
      <c r="B392" s="7"/>
      <c r="C392" s="7"/>
      <c r="D392" s="7"/>
      <c r="E392" s="7"/>
      <c r="F392" s="7"/>
    </row>
    <row r="393" spans="1:6" x14ac:dyDescent="0.25">
      <c r="A393" s="7"/>
      <c r="B393" s="7"/>
      <c r="C393" s="7"/>
      <c r="D393" s="7"/>
      <c r="E393" s="7"/>
      <c r="F393" s="7"/>
    </row>
    <row r="394" spans="1:6" x14ac:dyDescent="0.25">
      <c r="A394" s="7"/>
      <c r="B394" s="7"/>
      <c r="C394" s="7"/>
      <c r="D394" s="7"/>
      <c r="E394" s="7"/>
      <c r="F394" s="7"/>
    </row>
    <row r="395" spans="1:6" x14ac:dyDescent="0.25">
      <c r="A395" s="7"/>
      <c r="B395" s="7"/>
      <c r="C395" s="7"/>
      <c r="D395" s="7"/>
      <c r="E395" s="7"/>
      <c r="F395" s="7"/>
    </row>
    <row r="396" spans="1:6" x14ac:dyDescent="0.25">
      <c r="A396" s="7"/>
      <c r="B396" s="7"/>
      <c r="C396" s="7"/>
      <c r="D396" s="7"/>
      <c r="E396" s="7"/>
      <c r="F396" s="7"/>
    </row>
    <row r="397" spans="1:6" x14ac:dyDescent="0.25">
      <c r="A397" s="7"/>
      <c r="B397" s="7"/>
      <c r="C397" s="7"/>
      <c r="D397" s="7"/>
      <c r="E397" s="7"/>
      <c r="F397" s="7"/>
    </row>
    <row r="398" spans="1:6" x14ac:dyDescent="0.25">
      <c r="A398" s="7"/>
      <c r="B398" s="7"/>
      <c r="C398" s="7"/>
      <c r="D398" s="7"/>
      <c r="E398" s="7"/>
      <c r="F398" s="7"/>
    </row>
    <row r="399" spans="1:6" x14ac:dyDescent="0.25">
      <c r="A399" s="7"/>
      <c r="B399" s="7"/>
      <c r="C399" s="7"/>
      <c r="D399" s="7"/>
      <c r="E399" s="7"/>
      <c r="F399" s="7"/>
    </row>
    <row r="400" spans="1:6" x14ac:dyDescent="0.25">
      <c r="A400" s="7"/>
      <c r="B400" s="7"/>
      <c r="C400" s="7"/>
      <c r="D400" s="7"/>
      <c r="E400" s="7"/>
      <c r="F400" s="7"/>
    </row>
    <row r="401" spans="1:6" x14ac:dyDescent="0.25">
      <c r="A401" s="7"/>
      <c r="B401" s="7"/>
      <c r="C401" s="7"/>
      <c r="D401" s="7"/>
      <c r="E401" s="7"/>
      <c r="F401" s="7"/>
    </row>
    <row r="402" spans="1:6" x14ac:dyDescent="0.25">
      <c r="A402" s="7"/>
      <c r="B402" s="7"/>
      <c r="C402" s="7"/>
      <c r="D402" s="7"/>
      <c r="E402" s="7"/>
      <c r="F402" s="7"/>
    </row>
    <row r="403" spans="1:6" x14ac:dyDescent="0.25">
      <c r="A403" s="7"/>
      <c r="B403" s="7"/>
      <c r="C403" s="7"/>
      <c r="D403" s="7"/>
      <c r="E403" s="7"/>
      <c r="F403" s="7"/>
    </row>
    <row r="404" spans="1:6" x14ac:dyDescent="0.25">
      <c r="A404" s="7"/>
      <c r="B404" s="7"/>
      <c r="C404" s="7"/>
      <c r="D404" s="7"/>
      <c r="E404" s="7"/>
      <c r="F404" s="7"/>
    </row>
    <row r="405" spans="1:6" x14ac:dyDescent="0.25">
      <c r="A405" s="7"/>
      <c r="B405" s="7"/>
      <c r="C405" s="7"/>
      <c r="D405" s="7"/>
      <c r="E405" s="7"/>
      <c r="F405" s="7"/>
    </row>
    <row r="406" spans="1:6" x14ac:dyDescent="0.25">
      <c r="A406" s="7"/>
      <c r="B406" s="7"/>
      <c r="C406" s="7"/>
      <c r="D406" s="7"/>
      <c r="E406" s="7"/>
      <c r="F406" s="7"/>
    </row>
    <row r="407" spans="1:6" x14ac:dyDescent="0.25">
      <c r="A407" s="7"/>
      <c r="B407" s="7"/>
      <c r="C407" s="7"/>
      <c r="D407" s="7"/>
      <c r="E407" s="7"/>
      <c r="F407" s="7"/>
    </row>
    <row r="408" spans="1:6" x14ac:dyDescent="0.25">
      <c r="A408" s="7"/>
      <c r="B408" s="7"/>
      <c r="C408" s="7"/>
      <c r="D408" s="7"/>
      <c r="E408" s="7"/>
      <c r="F408" s="7"/>
    </row>
    <row r="409" spans="1:6" x14ac:dyDescent="0.25">
      <c r="A409" s="7"/>
      <c r="B409" s="7"/>
      <c r="C409" s="7"/>
      <c r="D409" s="7"/>
      <c r="E409" s="7"/>
      <c r="F409" s="7"/>
    </row>
    <row r="410" spans="1:6" x14ac:dyDescent="0.25">
      <c r="A410" s="7"/>
      <c r="B410" s="7"/>
      <c r="C410" s="7"/>
      <c r="D410" s="7"/>
      <c r="E410" s="7"/>
      <c r="F410" s="7"/>
    </row>
    <row r="411" spans="1:6" x14ac:dyDescent="0.25">
      <c r="A411" s="7"/>
      <c r="B411" s="7"/>
      <c r="C411" s="7"/>
      <c r="D411" s="7"/>
      <c r="E411" s="7"/>
      <c r="F411" s="7"/>
    </row>
    <row r="412" spans="1:6" x14ac:dyDescent="0.25">
      <c r="A412" s="7"/>
      <c r="B412" s="7"/>
      <c r="C412" s="7"/>
      <c r="D412" s="7"/>
      <c r="E412" s="7"/>
      <c r="F412" s="7"/>
    </row>
    <row r="413" spans="1:6" x14ac:dyDescent="0.25">
      <c r="A413" s="7"/>
      <c r="B413" s="7"/>
      <c r="C413" s="7"/>
      <c r="D413" s="7"/>
      <c r="E413" s="7"/>
      <c r="F413" s="7"/>
    </row>
    <row r="414" spans="1:6" x14ac:dyDescent="0.25">
      <c r="A414" s="7"/>
      <c r="B414" s="7"/>
      <c r="C414" s="7"/>
      <c r="D414" s="7"/>
      <c r="E414" s="7"/>
      <c r="F414" s="7"/>
    </row>
    <row r="415" spans="1:6" x14ac:dyDescent="0.25">
      <c r="A415" s="7"/>
      <c r="B415" s="7"/>
      <c r="C415" s="7"/>
      <c r="D415" s="7"/>
      <c r="E415" s="7"/>
      <c r="F415" s="7"/>
    </row>
    <row r="416" spans="1:6" x14ac:dyDescent="0.25">
      <c r="A416" s="7"/>
      <c r="B416" s="7"/>
      <c r="C416" s="7"/>
      <c r="D416" s="7"/>
      <c r="E416" s="7"/>
      <c r="F416" s="7"/>
    </row>
    <row r="417" spans="1:6" x14ac:dyDescent="0.25">
      <c r="A417" s="7"/>
      <c r="B417" s="7"/>
      <c r="C417" s="7"/>
      <c r="D417" s="7"/>
      <c r="E417" s="7"/>
      <c r="F417" s="7"/>
    </row>
    <row r="418" spans="1:6" x14ac:dyDescent="0.25">
      <c r="A418" s="7"/>
      <c r="B418" s="7"/>
      <c r="C418" s="7"/>
      <c r="D418" s="7"/>
      <c r="E418" s="7"/>
      <c r="F418" s="7"/>
    </row>
    <row r="419" spans="1:6" x14ac:dyDescent="0.25">
      <c r="A419" s="7"/>
      <c r="B419" s="7"/>
      <c r="C419" s="7"/>
      <c r="D419" s="7"/>
      <c r="E419" s="7"/>
      <c r="F419" s="7"/>
    </row>
    <row r="420" spans="1:6" x14ac:dyDescent="0.25">
      <c r="A420" s="7"/>
      <c r="B420" s="7"/>
      <c r="C420" s="7"/>
      <c r="D420" s="7"/>
      <c r="E420" s="7"/>
      <c r="F420" s="7"/>
    </row>
    <row r="421" spans="1:6" x14ac:dyDescent="0.25">
      <c r="A421" s="7"/>
      <c r="B421" s="7"/>
      <c r="C421" s="7"/>
      <c r="D421" s="7"/>
      <c r="E421" s="7"/>
      <c r="F421" s="7"/>
    </row>
    <row r="422" spans="1:6" x14ac:dyDescent="0.25">
      <c r="A422" s="7"/>
      <c r="B422" s="7"/>
      <c r="C422" s="7"/>
      <c r="D422" s="7"/>
      <c r="E422" s="7"/>
      <c r="F422" s="7"/>
    </row>
    <row r="423" spans="1:6" x14ac:dyDescent="0.25">
      <c r="A423" s="7"/>
      <c r="B423" s="7"/>
      <c r="C423" s="7"/>
      <c r="D423" s="7"/>
      <c r="E423" s="7"/>
      <c r="F423" s="7"/>
    </row>
  </sheetData>
  <mergeCells count="10">
    <mergeCell ref="A94:D94"/>
    <mergeCell ref="A101:C101"/>
    <mergeCell ref="A15:F15"/>
    <mergeCell ref="A25:F25"/>
    <mergeCell ref="A50:B50"/>
    <mergeCell ref="A26:G26"/>
    <mergeCell ref="A28:F28"/>
    <mergeCell ref="A30:D30"/>
    <mergeCell ref="A31:F31"/>
    <mergeCell ref="A92:B9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3"/>
  <sheetViews>
    <sheetView topLeftCell="A82" workbookViewId="0">
      <selection activeCell="A11" sqref="A11:XFD20"/>
    </sheetView>
  </sheetViews>
  <sheetFormatPr baseColWidth="10" defaultRowHeight="15" x14ac:dyDescent="0.25"/>
  <cols>
    <col min="1" max="1" width="62.140625" customWidth="1"/>
    <col min="2" max="2" width="11.85546875" customWidth="1"/>
    <col min="3" max="3" width="13.85546875" customWidth="1"/>
    <col min="4" max="4" width="14.42578125" customWidth="1"/>
    <col min="5" max="5" width="13.140625" customWidth="1"/>
    <col min="6" max="6" width="9.28515625" customWidth="1"/>
    <col min="7" max="7" width="6.85546875" customWidth="1"/>
    <col min="8" max="8" width="21.42578125" customWidth="1"/>
    <col min="9" max="9" width="9.42578125" customWidth="1"/>
  </cols>
  <sheetData>
    <row r="1" spans="1:11" ht="21.75" customHeight="1" x14ac:dyDescent="0.35">
      <c r="A1" s="124" t="s">
        <v>336</v>
      </c>
      <c r="B1" s="90"/>
      <c r="C1" s="90"/>
      <c r="D1" s="90"/>
      <c r="E1" s="90"/>
      <c r="F1" s="5"/>
    </row>
    <row r="2" spans="1:11" ht="21.75" customHeight="1" x14ac:dyDescent="0.3">
      <c r="A2" s="318" t="s">
        <v>80</v>
      </c>
      <c r="B2" s="89"/>
      <c r="C2" s="89"/>
      <c r="D2" s="89"/>
      <c r="E2" s="89"/>
      <c r="F2" s="15"/>
    </row>
    <row r="3" spans="1:11" ht="21.75" customHeight="1" x14ac:dyDescent="0.35">
      <c r="A3" s="121"/>
      <c r="B3" s="5"/>
      <c r="C3" s="5"/>
      <c r="D3" s="5"/>
      <c r="E3" s="5"/>
      <c r="F3" s="5"/>
    </row>
    <row r="4" spans="1:11" ht="18" customHeight="1" x14ac:dyDescent="0.25">
      <c r="A4" s="16" t="s">
        <v>78</v>
      </c>
      <c r="B4" s="5"/>
      <c r="C4" s="5"/>
      <c r="D4" s="5"/>
      <c r="E4" s="5"/>
      <c r="F4" s="5"/>
    </row>
    <row r="5" spans="1:11" ht="18" customHeight="1" x14ac:dyDescent="0.25">
      <c r="A5" s="54" t="s">
        <v>31</v>
      </c>
      <c r="B5" s="22"/>
      <c r="C5" s="22"/>
      <c r="D5" s="5"/>
      <c r="E5" s="5"/>
      <c r="F5" s="5"/>
    </row>
    <row r="6" spans="1:11" ht="18" customHeight="1" x14ac:dyDescent="0.25">
      <c r="A6" s="56" t="s">
        <v>77</v>
      </c>
      <c r="B6" s="22"/>
      <c r="C6" s="22"/>
      <c r="D6" s="5"/>
      <c r="E6" s="5"/>
      <c r="F6" s="5"/>
    </row>
    <row r="7" spans="1:11" ht="18" customHeight="1" x14ac:dyDescent="0.25">
      <c r="A7" s="54" t="s">
        <v>79</v>
      </c>
      <c r="B7" s="22"/>
      <c r="C7" s="22"/>
      <c r="D7" s="5"/>
      <c r="E7" s="5"/>
      <c r="F7" s="5"/>
    </row>
    <row r="8" spans="1:11" ht="15.75" customHeight="1" x14ac:dyDescent="0.25">
      <c r="A8" s="16"/>
      <c r="B8" s="5"/>
      <c r="C8" s="5"/>
      <c r="D8" s="5"/>
      <c r="E8" s="5"/>
      <c r="F8" s="5"/>
    </row>
    <row r="9" spans="1:11" ht="22.5" customHeight="1" x14ac:dyDescent="0.3">
      <c r="A9" s="88" t="s">
        <v>257</v>
      </c>
      <c r="B9" s="89"/>
      <c r="C9" s="89"/>
      <c r="D9" s="90"/>
      <c r="E9" s="5"/>
      <c r="F9" s="5"/>
    </row>
    <row r="10" spans="1:11" ht="14.25" customHeight="1" x14ac:dyDescent="0.25">
      <c r="A10" s="16"/>
      <c r="B10" s="5"/>
      <c r="C10" s="5"/>
      <c r="D10" s="5"/>
      <c r="E10" s="5"/>
      <c r="F10" s="5"/>
    </row>
    <row r="11" spans="1:11" s="5" customFormat="1" ht="18" customHeight="1" x14ac:dyDescent="0.25">
      <c r="A11" s="181" t="s">
        <v>150</v>
      </c>
      <c r="B11" s="182"/>
    </row>
    <row r="12" spans="1:11" x14ac:dyDescent="0.25">
      <c r="A12" s="60" t="s">
        <v>151</v>
      </c>
      <c r="B12" s="63">
        <v>66384</v>
      </c>
      <c r="C12" s="4"/>
      <c r="E12" s="4"/>
      <c r="F12" s="4"/>
    </row>
    <row r="13" spans="1:11" x14ac:dyDescent="0.25">
      <c r="A13" s="60" t="s">
        <v>152</v>
      </c>
      <c r="B13" s="61">
        <v>49947</v>
      </c>
      <c r="C13" s="4"/>
      <c r="E13" s="4"/>
      <c r="F13" s="4"/>
    </row>
    <row r="14" spans="1:11" x14ac:dyDescent="0.25">
      <c r="A14" s="183"/>
      <c r="B14" s="184"/>
      <c r="C14" s="4"/>
      <c r="E14" s="4"/>
      <c r="F14" s="4"/>
    </row>
    <row r="15" spans="1:11" ht="20.25" customHeight="1" x14ac:dyDescent="0.25">
      <c r="A15" s="376" t="s">
        <v>214</v>
      </c>
      <c r="B15" s="376"/>
      <c r="C15" s="376"/>
      <c r="D15" s="376"/>
      <c r="E15" s="376"/>
      <c r="F15" s="376"/>
    </row>
    <row r="16" spans="1:11" ht="44.25" customHeight="1" x14ac:dyDescent="0.25">
      <c r="A16" s="45" t="s">
        <v>213</v>
      </c>
      <c r="B16" s="48" t="s">
        <v>9</v>
      </c>
      <c r="C16" s="48" t="s">
        <v>238</v>
      </c>
      <c r="D16" s="48" t="s">
        <v>11</v>
      </c>
      <c r="E16" s="48" t="s">
        <v>300</v>
      </c>
      <c r="F16" s="48" t="s">
        <v>272</v>
      </c>
      <c r="H16" s="44" t="s">
        <v>273</v>
      </c>
      <c r="I16" s="44" t="s">
        <v>274</v>
      </c>
      <c r="J16" s="44"/>
      <c r="K16" s="44"/>
    </row>
    <row r="17" spans="1:11" x14ac:dyDescent="0.25">
      <c r="A17" s="60" t="s">
        <v>6</v>
      </c>
      <c r="B17" s="61">
        <f>B13*C17</f>
        <v>15982.999999999998</v>
      </c>
      <c r="C17" s="62">
        <f>15983/B13</f>
        <v>0.31999919915110014</v>
      </c>
      <c r="D17" s="63">
        <f>B12*C17</f>
        <v>21242.826836446631</v>
      </c>
      <c r="E17" s="64"/>
      <c r="F17" s="64"/>
      <c r="H17" s="59"/>
    </row>
    <row r="18" spans="1:11" x14ac:dyDescent="0.25">
      <c r="A18" s="60" t="s">
        <v>7</v>
      </c>
      <c r="B18" s="65">
        <f>B13*C18</f>
        <v>11987</v>
      </c>
      <c r="C18" s="62">
        <f>11987/B13</f>
        <v>0.23999439405770118</v>
      </c>
      <c r="D18" s="63">
        <f>B12*C18</f>
        <v>15931.787855126435</v>
      </c>
      <c r="E18" s="66"/>
      <c r="F18" s="63"/>
      <c r="H18" s="59"/>
    </row>
    <row r="19" spans="1:11" x14ac:dyDescent="0.25">
      <c r="A19" s="60" t="s">
        <v>262</v>
      </c>
      <c r="B19" s="268">
        <v>11488</v>
      </c>
      <c r="C19" s="62"/>
      <c r="D19" s="63"/>
      <c r="E19" s="66"/>
      <c r="F19" s="63"/>
      <c r="H19" s="59"/>
    </row>
    <row r="20" spans="1:11" x14ac:dyDescent="0.25">
      <c r="A20" s="60" t="s">
        <v>261</v>
      </c>
      <c r="B20" s="65">
        <f>B19*1/3</f>
        <v>3829.3333333333335</v>
      </c>
      <c r="C20" s="62">
        <f>3829/B13</f>
        <v>7.6661260936592784E-2</v>
      </c>
      <c r="D20" s="63">
        <f>B12*C20</f>
        <v>5089.0811460147752</v>
      </c>
      <c r="E20" s="66"/>
      <c r="F20" s="63"/>
      <c r="H20" s="59"/>
    </row>
    <row r="21" spans="1:11" s="5" customFormat="1" x14ac:dyDescent="0.25">
      <c r="A21" s="60" t="s">
        <v>301</v>
      </c>
      <c r="B21" s="65">
        <f>B19*2/3</f>
        <v>7658.666666666667</v>
      </c>
      <c r="C21" s="62">
        <f>7659/B13</f>
        <v>0.15334254309568143</v>
      </c>
      <c r="D21" s="63">
        <f>B12*C21</f>
        <v>10179.491380863716</v>
      </c>
      <c r="E21" s="66">
        <v>3.2</v>
      </c>
      <c r="F21" s="63">
        <f>D21*E21</f>
        <v>32574.372418763891</v>
      </c>
      <c r="I21" s="189"/>
    </row>
    <row r="22" spans="1:11" x14ac:dyDescent="0.25">
      <c r="A22" s="60" t="s">
        <v>0</v>
      </c>
      <c r="B22" s="65">
        <f>B13*C22</f>
        <v>6993</v>
      </c>
      <c r="C22" s="62">
        <f>6993/B13</f>
        <v>0.14000840891344826</v>
      </c>
      <c r="D22" s="63">
        <f>B12*C22</f>
        <v>9294.3182173103487</v>
      </c>
      <c r="E22" s="190">
        <v>6.5</v>
      </c>
      <c r="F22" s="63">
        <f>D22*E22</f>
        <v>60413.06841251727</v>
      </c>
      <c r="G22" s="1"/>
      <c r="I22" s="1"/>
    </row>
    <row r="23" spans="1:11" x14ac:dyDescent="0.25">
      <c r="A23" s="60" t="s">
        <v>1</v>
      </c>
      <c r="B23" s="65">
        <f>B13*C23</f>
        <v>3495.9999999999995</v>
      </c>
      <c r="C23" s="62">
        <f>3496/B13</f>
        <v>6.9994193845476199E-2</v>
      </c>
      <c r="D23" s="63">
        <f>B12*C23</f>
        <v>4646.4945642380917</v>
      </c>
      <c r="E23" s="66">
        <v>8</v>
      </c>
      <c r="F23" s="63">
        <f>D23*E23</f>
        <v>37171.956513904734</v>
      </c>
      <c r="I23" s="1"/>
    </row>
    <row r="24" spans="1:11" x14ac:dyDescent="0.25">
      <c r="A24" s="48" t="s">
        <v>13</v>
      </c>
      <c r="B24" s="65">
        <f>B17+B18+B20+B21+B22+B23</f>
        <v>49947</v>
      </c>
      <c r="C24" s="62">
        <f>SUM(C17:C23)</f>
        <v>1</v>
      </c>
      <c r="D24" s="63">
        <f>SUM(D17:D23)</f>
        <v>66384</v>
      </c>
      <c r="E24" s="66"/>
      <c r="F24" s="63">
        <f>SUM(F18:F23)</f>
        <v>130159.39734518589</v>
      </c>
      <c r="I24" s="46"/>
      <c r="J24" s="1"/>
      <c r="K24" s="39"/>
    </row>
    <row r="25" spans="1:11" ht="13.5" customHeight="1" x14ac:dyDescent="0.25">
      <c r="A25" s="373" t="s">
        <v>212</v>
      </c>
      <c r="B25" s="373"/>
      <c r="C25" s="373"/>
      <c r="D25" s="373"/>
      <c r="E25" s="373"/>
      <c r="F25" s="373"/>
      <c r="I25" s="46"/>
      <c r="J25" s="1"/>
      <c r="K25" s="39"/>
    </row>
    <row r="26" spans="1:11" ht="13.5" customHeight="1" x14ac:dyDescent="0.25">
      <c r="A26" s="377" t="s">
        <v>302</v>
      </c>
      <c r="B26" s="377"/>
      <c r="C26" s="377"/>
      <c r="D26" s="377"/>
      <c r="E26" s="377"/>
      <c r="F26" s="377"/>
      <c r="G26" s="377"/>
      <c r="I26" s="46"/>
      <c r="J26" s="1"/>
      <c r="K26" s="39"/>
    </row>
    <row r="27" spans="1:11" ht="13.5" customHeight="1" x14ac:dyDescent="0.25">
      <c r="A27" s="266"/>
      <c r="B27" s="266"/>
      <c r="C27" s="266"/>
      <c r="D27" s="266"/>
      <c r="E27" s="266"/>
      <c r="F27" s="266"/>
      <c r="G27" s="266"/>
      <c r="I27" s="46"/>
      <c r="J27" s="1"/>
      <c r="K27" s="39"/>
    </row>
    <row r="28" spans="1:11" ht="18" customHeight="1" x14ac:dyDescent="0.25">
      <c r="A28" s="376" t="s">
        <v>153</v>
      </c>
      <c r="B28" s="376"/>
      <c r="C28" s="376"/>
      <c r="D28" s="376"/>
      <c r="E28" s="376"/>
      <c r="F28" s="376"/>
      <c r="I28" s="46"/>
      <c r="J28" s="1"/>
      <c r="K28" s="39"/>
    </row>
    <row r="29" spans="1:11" ht="14.25" customHeight="1" x14ac:dyDescent="0.25">
      <c r="A29" s="185" t="s">
        <v>271</v>
      </c>
      <c r="B29" s="186"/>
      <c r="C29" s="96"/>
      <c r="D29" s="191"/>
      <c r="E29" s="187"/>
      <c r="F29" s="188">
        <f>F22+F23</f>
        <v>97585.024926422004</v>
      </c>
    </row>
    <row r="30" spans="1:11" ht="14.25" customHeight="1" x14ac:dyDescent="0.25">
      <c r="A30" s="374" t="s">
        <v>109</v>
      </c>
      <c r="B30" s="375"/>
      <c r="C30" s="375"/>
      <c r="D30" s="375"/>
      <c r="E30" s="187"/>
      <c r="F30" s="188">
        <f>F29*0.7</f>
        <v>68309.517448495404</v>
      </c>
    </row>
    <row r="31" spans="1:11" ht="14.25" customHeight="1" x14ac:dyDescent="0.25">
      <c r="A31" s="373"/>
      <c r="B31" s="373"/>
      <c r="C31" s="373"/>
      <c r="D31" s="373"/>
      <c r="E31" s="373"/>
      <c r="F31" s="373"/>
    </row>
    <row r="32" spans="1:11" ht="14.25" customHeight="1" x14ac:dyDescent="0.25">
      <c r="A32" s="32" t="s">
        <v>264</v>
      </c>
      <c r="B32" s="27"/>
      <c r="C32" s="11"/>
      <c r="D32" s="11"/>
      <c r="E32" s="28"/>
      <c r="F32" s="29"/>
      <c r="G32" s="3"/>
      <c r="H32" s="3"/>
    </row>
    <row r="33" spans="1:6" ht="14.25" customHeight="1" x14ac:dyDescent="0.25">
      <c r="A33" s="48"/>
      <c r="B33" s="45" t="s">
        <v>12</v>
      </c>
      <c r="C33" s="45" t="s">
        <v>8</v>
      </c>
      <c r="D33" s="7"/>
      <c r="E33" s="30"/>
      <c r="F33" s="8"/>
    </row>
    <row r="34" spans="1:6" ht="14.25" customHeight="1" x14ac:dyDescent="0.25">
      <c r="A34" s="100" t="s">
        <v>14</v>
      </c>
      <c r="B34" s="192">
        <f>C17</f>
        <v>0.31999919915110014</v>
      </c>
      <c r="C34" s="42">
        <f>D17</f>
        <v>21242.826836446631</v>
      </c>
      <c r="D34" s="7"/>
      <c r="E34" s="30"/>
      <c r="F34" s="8"/>
    </row>
    <row r="35" spans="1:6" ht="14.25" customHeight="1" x14ac:dyDescent="0.25">
      <c r="A35" s="100" t="s">
        <v>15</v>
      </c>
      <c r="B35" s="192">
        <f>C18</f>
        <v>0.23999439405770118</v>
      </c>
      <c r="C35" s="42">
        <f>D18</f>
        <v>15931.787855126435</v>
      </c>
      <c r="D35" s="7"/>
      <c r="E35" s="30"/>
      <c r="F35" s="38"/>
    </row>
    <row r="36" spans="1:6" ht="14.25" customHeight="1" x14ac:dyDescent="0.25">
      <c r="A36" s="100" t="s">
        <v>265</v>
      </c>
      <c r="B36" s="192">
        <f>C20</f>
        <v>7.6661260936592784E-2</v>
      </c>
      <c r="C36" s="42">
        <f>D20</f>
        <v>5089.0811460147752</v>
      </c>
      <c r="D36" s="7"/>
      <c r="E36" s="30"/>
      <c r="F36" s="38"/>
    </row>
    <row r="37" spans="1:6" ht="14.25" customHeight="1" x14ac:dyDescent="0.25">
      <c r="A37" s="60" t="s">
        <v>266</v>
      </c>
      <c r="B37" s="62">
        <f>C21</f>
        <v>0.15334254309568143</v>
      </c>
      <c r="C37" s="63">
        <f>D21</f>
        <v>10179.491380863716</v>
      </c>
      <c r="D37" s="7"/>
      <c r="E37" s="30"/>
      <c r="F37" s="38"/>
    </row>
    <row r="38" spans="1:6" ht="14.25" customHeight="1" x14ac:dyDescent="0.25">
      <c r="A38" s="48" t="s">
        <v>267</v>
      </c>
      <c r="B38" s="62">
        <f>B34+B35+B36</f>
        <v>0.63665485414539413</v>
      </c>
      <c r="C38" s="63">
        <f>SUM(C34:C37)</f>
        <v>52443.187218451552</v>
      </c>
      <c r="D38" s="7"/>
      <c r="E38" s="30"/>
      <c r="F38" s="8"/>
    </row>
    <row r="39" spans="1:6" ht="14.25" customHeight="1" x14ac:dyDescent="0.25">
      <c r="A39" s="41"/>
      <c r="B39" s="193"/>
      <c r="C39" s="194"/>
      <c r="D39" s="7"/>
      <c r="E39" s="30"/>
      <c r="F39" s="8"/>
    </row>
    <row r="40" spans="1:6" ht="14.25" customHeight="1" x14ac:dyDescent="0.25">
      <c r="A40" s="60" t="s">
        <v>16</v>
      </c>
      <c r="B40" s="62">
        <f>C22</f>
        <v>0.14000840891344826</v>
      </c>
      <c r="C40" s="63">
        <f>D22</f>
        <v>9294.3182173103487</v>
      </c>
      <c r="D40" s="7"/>
      <c r="E40" s="30"/>
      <c r="F40" s="8"/>
    </row>
    <row r="41" spans="1:6" ht="14.25" customHeight="1" x14ac:dyDescent="0.25">
      <c r="A41" s="60" t="s">
        <v>17</v>
      </c>
      <c r="B41" s="62">
        <f>C23</f>
        <v>6.9994193845476199E-2</v>
      </c>
      <c r="C41" s="63">
        <f>D23</f>
        <v>4646.4945642380917</v>
      </c>
      <c r="D41" s="7"/>
      <c r="E41" s="30"/>
      <c r="F41" s="8"/>
    </row>
    <row r="42" spans="1:6" ht="14.25" customHeight="1" x14ac:dyDescent="0.25">
      <c r="A42" s="48" t="s">
        <v>263</v>
      </c>
      <c r="B42" s="193">
        <f>C42/B12</f>
        <v>0.21000260275892454</v>
      </c>
      <c r="C42" s="194">
        <f>B12-C38</f>
        <v>13940.812781548448</v>
      </c>
      <c r="D42" s="7"/>
      <c r="E42" s="30"/>
      <c r="F42" s="8"/>
    </row>
    <row r="43" spans="1:6" ht="14.25" customHeight="1" x14ac:dyDescent="0.25">
      <c r="A43" s="19"/>
      <c r="B43" s="31"/>
      <c r="C43" s="21"/>
      <c r="D43" s="7"/>
      <c r="E43" s="30"/>
      <c r="F43" s="8"/>
    </row>
    <row r="44" spans="1:6" ht="14.25" customHeight="1" x14ac:dyDescent="0.25">
      <c r="A44" s="32" t="s">
        <v>154</v>
      </c>
      <c r="B44" s="31"/>
      <c r="C44" s="21"/>
      <c r="D44" s="7"/>
      <c r="E44" s="30"/>
      <c r="F44" s="8"/>
    </row>
    <row r="45" spans="1:6" ht="14.25" customHeight="1" x14ac:dyDescent="0.25">
      <c r="A45" s="48"/>
      <c r="B45" s="193" t="s">
        <v>8</v>
      </c>
      <c r="C45" s="194" t="s">
        <v>18</v>
      </c>
      <c r="D45" s="7"/>
      <c r="E45" s="30"/>
      <c r="F45" s="8"/>
    </row>
    <row r="46" spans="1:6" ht="19.5" customHeight="1" x14ac:dyDescent="0.25">
      <c r="A46" s="60" t="s">
        <v>30</v>
      </c>
      <c r="B46" s="193"/>
      <c r="C46" s="100">
        <v>7</v>
      </c>
      <c r="D46" s="7"/>
      <c r="E46" s="30"/>
      <c r="F46" s="8"/>
    </row>
    <row r="47" spans="1:6" ht="19.5" customHeight="1" x14ac:dyDescent="0.25">
      <c r="A47" s="60" t="s">
        <v>293</v>
      </c>
      <c r="B47" s="193"/>
      <c r="C47" s="100"/>
      <c r="D47" s="7"/>
      <c r="E47" s="30"/>
      <c r="F47" s="8"/>
    </row>
    <row r="48" spans="1:6" ht="14.25" customHeight="1" x14ac:dyDescent="0.25">
      <c r="A48" s="48" t="s">
        <v>294</v>
      </c>
      <c r="B48" s="194">
        <f>C42*0.95</f>
        <v>13243.772142471025</v>
      </c>
      <c r="C48" s="194">
        <f>B48*C46</f>
        <v>92706.404997297184</v>
      </c>
      <c r="D48" s="7"/>
      <c r="E48" s="30"/>
      <c r="F48" s="8"/>
    </row>
    <row r="49" spans="1:9" ht="14.25" customHeight="1" x14ac:dyDescent="0.25">
      <c r="A49" s="161"/>
      <c r="B49" s="23"/>
      <c r="C49" s="23"/>
      <c r="D49" s="7"/>
      <c r="E49" s="30"/>
      <c r="F49" s="8"/>
    </row>
    <row r="50" spans="1:9" ht="14.25" customHeight="1" x14ac:dyDescent="0.25">
      <c r="A50" s="376" t="s">
        <v>155</v>
      </c>
      <c r="B50" s="376"/>
      <c r="C50" s="20"/>
      <c r="D50" s="21"/>
      <c r="E50" s="7"/>
      <c r="F50" s="24"/>
    </row>
    <row r="51" spans="1:9" ht="14.25" customHeight="1" x14ac:dyDescent="0.25">
      <c r="A51" s="48"/>
      <c r="B51" s="146" t="s">
        <v>19</v>
      </c>
      <c r="C51" s="20"/>
      <c r="D51" s="21"/>
      <c r="E51" s="7"/>
      <c r="F51" s="24"/>
      <c r="G51" s="5"/>
      <c r="H51" s="5"/>
      <c r="I51" s="5"/>
    </row>
    <row r="52" spans="1:9" ht="16.5" customHeight="1" x14ac:dyDescent="0.25">
      <c r="A52" s="60" t="s">
        <v>241</v>
      </c>
      <c r="B52" s="195">
        <v>7</v>
      </c>
      <c r="C52" s="8"/>
      <c r="D52" s="21"/>
      <c r="E52" s="21"/>
      <c r="F52" s="7"/>
    </row>
    <row r="53" spans="1:9" ht="16.5" customHeight="1" x14ac:dyDescent="0.25">
      <c r="A53" s="196" t="s">
        <v>32</v>
      </c>
      <c r="B53" s="197">
        <f>C48*B52</f>
        <v>648944.83498108026</v>
      </c>
      <c r="C53" s="11"/>
      <c r="D53" s="29"/>
      <c r="E53" s="11"/>
      <c r="F53" s="29"/>
      <c r="G53" s="22"/>
      <c r="H53" s="5"/>
      <c r="I53" s="5"/>
    </row>
    <row r="54" spans="1:9" ht="12.75" customHeight="1" x14ac:dyDescent="0.25">
      <c r="A54" s="60" t="s">
        <v>28</v>
      </c>
      <c r="B54" s="195">
        <f>C48*B52*0.5</f>
        <v>324472.41749054013</v>
      </c>
      <c r="C54" s="23"/>
      <c r="D54" s="10"/>
      <c r="E54" s="10"/>
      <c r="F54" s="23"/>
      <c r="G54" s="24"/>
      <c r="H54" s="25"/>
      <c r="I54" s="5"/>
    </row>
    <row r="55" spans="1:9" ht="12.75" customHeight="1" x14ac:dyDescent="0.25">
      <c r="A55" s="60"/>
      <c r="B55" s="195"/>
      <c r="C55" s="23"/>
      <c r="D55" s="10"/>
      <c r="E55" s="10"/>
      <c r="F55" s="23"/>
      <c r="G55" s="24"/>
      <c r="H55" s="25"/>
      <c r="I55" s="5"/>
    </row>
    <row r="56" spans="1:9" ht="12.75" customHeight="1" x14ac:dyDescent="0.25">
      <c r="A56" s="60" t="s">
        <v>239</v>
      </c>
      <c r="B56" s="64">
        <v>25</v>
      </c>
      <c r="C56" s="23"/>
      <c r="D56" s="10"/>
      <c r="E56" s="10"/>
      <c r="F56" s="23"/>
      <c r="G56" s="24"/>
      <c r="H56" s="25"/>
      <c r="I56" s="5"/>
    </row>
    <row r="57" spans="1:9" ht="12.75" customHeight="1" x14ac:dyDescent="0.25">
      <c r="A57" s="60" t="s">
        <v>26</v>
      </c>
      <c r="B57" s="198">
        <f>F30*B56</f>
        <v>1707737.9362123851</v>
      </c>
      <c r="C57" s="23"/>
      <c r="D57" s="10"/>
      <c r="E57" s="10"/>
      <c r="F57" s="23"/>
      <c r="G57" s="24"/>
      <c r="H57" s="25"/>
      <c r="I57" s="5"/>
    </row>
    <row r="58" spans="1:9" ht="12.75" customHeight="1" x14ac:dyDescent="0.25">
      <c r="A58" s="60" t="s">
        <v>27</v>
      </c>
      <c r="B58" s="195">
        <f>F30*B56*0.5</f>
        <v>853868.96810619254</v>
      </c>
      <c r="C58" s="23"/>
      <c r="D58" s="10"/>
      <c r="E58" s="10"/>
      <c r="F58" s="23"/>
      <c r="G58" s="24"/>
      <c r="H58" s="25"/>
      <c r="I58" s="5"/>
    </row>
    <row r="59" spans="1:9" ht="12.75" customHeight="1" x14ac:dyDescent="0.25">
      <c r="A59" s="14"/>
      <c r="B59" s="26"/>
      <c r="C59" s="23"/>
      <c r="D59" s="10"/>
      <c r="E59" s="10"/>
      <c r="F59" s="23"/>
      <c r="G59" s="24"/>
      <c r="H59" s="25"/>
      <c r="I59" s="5"/>
    </row>
    <row r="60" spans="1:9" ht="12.75" customHeight="1" x14ac:dyDescent="0.25">
      <c r="A60" s="180" t="s">
        <v>156</v>
      </c>
      <c r="B60" s="26"/>
      <c r="C60" s="23"/>
      <c r="D60" s="10"/>
      <c r="E60" s="10"/>
      <c r="F60" s="23"/>
      <c r="G60" s="24"/>
      <c r="H60" s="25"/>
      <c r="I60" s="5"/>
    </row>
    <row r="61" spans="1:9" ht="15" customHeight="1" x14ac:dyDescent="0.25">
      <c r="A61" s="136" t="s">
        <v>100</v>
      </c>
      <c r="B61" s="137" t="s">
        <v>19</v>
      </c>
      <c r="C61" s="8"/>
      <c r="D61" s="10"/>
    </row>
    <row r="62" spans="1:9" ht="15" customHeight="1" x14ac:dyDescent="0.25">
      <c r="A62" s="135" t="s">
        <v>22</v>
      </c>
      <c r="B62" s="138"/>
      <c r="C62" s="8"/>
      <c r="D62" s="10"/>
    </row>
    <row r="63" spans="1:9" ht="15" customHeight="1" x14ac:dyDescent="0.25">
      <c r="A63" s="199" t="s">
        <v>3</v>
      </c>
      <c r="B63" s="138">
        <f>C48*0.5*B52</f>
        <v>324472.41749054013</v>
      </c>
      <c r="C63" s="8"/>
      <c r="D63" s="10"/>
      <c r="E63" s="10"/>
      <c r="F63" s="23"/>
      <c r="G63" s="5"/>
      <c r="H63" s="5"/>
      <c r="I63" s="5"/>
    </row>
    <row r="64" spans="1:9" ht="15" customHeight="1" x14ac:dyDescent="0.25">
      <c r="A64" s="199" t="s">
        <v>4</v>
      </c>
      <c r="B64" s="138">
        <f>B63</f>
        <v>324472.41749054013</v>
      </c>
      <c r="C64" s="8"/>
      <c r="D64" s="10"/>
      <c r="E64" s="10"/>
      <c r="F64" s="23"/>
      <c r="G64" s="5"/>
      <c r="H64" s="5"/>
      <c r="I64" s="5"/>
    </row>
    <row r="65" spans="1:9" ht="15" customHeight="1" x14ac:dyDescent="0.25">
      <c r="A65" s="199" t="s">
        <v>5</v>
      </c>
      <c r="B65" s="138">
        <f>C48*B52</f>
        <v>648944.83498108026</v>
      </c>
      <c r="C65" s="8"/>
      <c r="D65" s="10"/>
      <c r="E65" s="10"/>
      <c r="F65" s="23"/>
      <c r="G65" s="5"/>
      <c r="H65" s="5"/>
      <c r="I65" s="5"/>
    </row>
    <row r="66" spans="1:9" ht="15" customHeight="1" x14ac:dyDescent="0.25">
      <c r="A66" s="135" t="s">
        <v>23</v>
      </c>
      <c r="B66" s="138"/>
      <c r="C66" s="8"/>
      <c r="D66" s="10"/>
      <c r="E66" s="10"/>
      <c r="F66" s="23"/>
      <c r="G66" s="5"/>
      <c r="H66" s="5"/>
      <c r="I66" s="5"/>
    </row>
    <row r="67" spans="1:9" ht="15" customHeight="1" x14ac:dyDescent="0.25">
      <c r="A67" s="199" t="s">
        <v>104</v>
      </c>
      <c r="B67" s="138">
        <f>B54*0.5</f>
        <v>162236.20874527007</v>
      </c>
      <c r="C67" s="8"/>
      <c r="D67" s="10"/>
      <c r="E67" s="10"/>
      <c r="F67" s="23"/>
      <c r="G67" s="5"/>
      <c r="H67" s="5"/>
      <c r="I67" s="5"/>
    </row>
    <row r="68" spans="1:9" ht="15" customHeight="1" x14ac:dyDescent="0.25">
      <c r="A68" s="199" t="s">
        <v>105</v>
      </c>
      <c r="B68" s="138">
        <f>B67</f>
        <v>162236.20874527007</v>
      </c>
      <c r="C68" s="8"/>
      <c r="D68" s="10"/>
      <c r="E68" s="10"/>
      <c r="F68" s="23"/>
      <c r="G68" s="5"/>
      <c r="H68" s="5"/>
      <c r="I68" s="5"/>
    </row>
    <row r="69" spans="1:9" ht="15" customHeight="1" x14ac:dyDescent="0.25">
      <c r="A69" s="199" t="s">
        <v>106</v>
      </c>
      <c r="B69" s="138">
        <f>B54</f>
        <v>324472.41749054013</v>
      </c>
      <c r="C69" s="8"/>
      <c r="D69" s="10"/>
      <c r="E69" s="10"/>
      <c r="F69" s="23"/>
      <c r="G69" s="5"/>
      <c r="H69" s="5"/>
      <c r="I69" s="5"/>
    </row>
    <row r="70" spans="1:9" ht="15" customHeight="1" x14ac:dyDescent="0.25">
      <c r="A70" s="135" t="s">
        <v>107</v>
      </c>
      <c r="B70" s="138"/>
      <c r="C70" s="8"/>
      <c r="D70" s="10"/>
      <c r="E70" s="10"/>
      <c r="F70" s="23"/>
      <c r="G70" s="5"/>
      <c r="H70" s="5"/>
      <c r="I70" s="5"/>
    </row>
    <row r="71" spans="1:9" ht="15" customHeight="1" x14ac:dyDescent="0.25">
      <c r="A71" s="136" t="s">
        <v>3</v>
      </c>
      <c r="B71" s="200">
        <f>B63+B67</f>
        <v>486708.62623581022</v>
      </c>
      <c r="C71" s="8"/>
      <c r="D71" s="10"/>
      <c r="E71" s="10"/>
      <c r="F71" s="23"/>
      <c r="G71" s="5"/>
      <c r="H71" s="5"/>
      <c r="I71" s="5"/>
    </row>
    <row r="72" spans="1:9" ht="15" customHeight="1" x14ac:dyDescent="0.25">
      <c r="A72" s="136" t="s">
        <v>4</v>
      </c>
      <c r="B72" s="200">
        <f>B64+B68</f>
        <v>486708.62623581022</v>
      </c>
      <c r="C72" s="8"/>
      <c r="D72" s="10"/>
      <c r="E72" s="10"/>
      <c r="F72" s="23"/>
      <c r="G72" s="5"/>
      <c r="H72" s="5"/>
      <c r="I72" s="5"/>
    </row>
    <row r="73" spans="1:9" ht="15" customHeight="1" x14ac:dyDescent="0.25">
      <c r="A73" s="136" t="s">
        <v>5</v>
      </c>
      <c r="B73" s="200">
        <f>B65+B69</f>
        <v>973417.25247162045</v>
      </c>
      <c r="C73" s="8"/>
      <c r="D73" s="10"/>
      <c r="E73" s="10"/>
      <c r="F73" s="23"/>
      <c r="G73" s="5"/>
      <c r="H73" s="5"/>
      <c r="I73" s="5"/>
    </row>
    <row r="74" spans="1:9" ht="14.25" customHeight="1" x14ac:dyDescent="0.25">
      <c r="A74" s="87"/>
      <c r="B74" s="86"/>
      <c r="C74" s="8"/>
      <c r="D74" s="10"/>
      <c r="E74" s="10"/>
      <c r="F74" s="23"/>
      <c r="G74" s="5"/>
      <c r="H74" s="5"/>
      <c r="I74" s="5"/>
    </row>
    <row r="75" spans="1:9" ht="14.25" customHeight="1" x14ac:dyDescent="0.25">
      <c r="A75" s="85" t="s">
        <v>157</v>
      </c>
      <c r="B75" s="86"/>
      <c r="C75" s="8"/>
      <c r="D75" s="10"/>
      <c r="E75" s="10"/>
      <c r="F75" s="23"/>
      <c r="G75" s="5"/>
      <c r="H75" s="5"/>
      <c r="I75" s="5"/>
    </row>
    <row r="76" spans="1:9" ht="15" customHeight="1" x14ac:dyDescent="0.25">
      <c r="A76" s="133" t="s">
        <v>101</v>
      </c>
      <c r="B76" s="134" t="s">
        <v>19</v>
      </c>
      <c r="C76" s="8"/>
      <c r="D76" s="10"/>
      <c r="E76" s="10"/>
      <c r="F76" s="23"/>
      <c r="G76" s="5"/>
      <c r="H76" s="5"/>
      <c r="I76" s="5"/>
    </row>
    <row r="77" spans="1:9" ht="15" customHeight="1" x14ac:dyDescent="0.25">
      <c r="A77" s="132" t="s">
        <v>25</v>
      </c>
      <c r="B77" s="201"/>
      <c r="C77" s="8"/>
      <c r="D77" s="10"/>
      <c r="E77" s="10"/>
      <c r="F77" s="23"/>
      <c r="G77" s="5"/>
      <c r="H77" s="5"/>
      <c r="I77" s="5"/>
    </row>
    <row r="78" spans="1:9" ht="15" customHeight="1" x14ac:dyDescent="0.25">
      <c r="A78" s="202" t="s">
        <v>4</v>
      </c>
      <c r="B78" s="201">
        <f>B57</f>
        <v>1707737.9362123851</v>
      </c>
      <c r="C78" s="8"/>
      <c r="D78" s="10"/>
      <c r="E78" s="10"/>
      <c r="F78" s="23"/>
      <c r="G78" s="5"/>
      <c r="H78" s="5"/>
      <c r="I78" s="5"/>
    </row>
    <row r="79" spans="1:9" ht="15" customHeight="1" x14ac:dyDescent="0.25">
      <c r="A79" s="202" t="s">
        <v>5</v>
      </c>
      <c r="B79" s="201">
        <f>B78</f>
        <v>1707737.9362123851</v>
      </c>
      <c r="C79" s="8"/>
      <c r="D79" s="10"/>
      <c r="E79" s="10"/>
      <c r="F79" s="23"/>
      <c r="G79" s="5"/>
      <c r="H79" s="5"/>
      <c r="I79" s="5"/>
    </row>
    <row r="80" spans="1:9" ht="15" customHeight="1" x14ac:dyDescent="0.25">
      <c r="A80" s="132" t="s">
        <v>24</v>
      </c>
      <c r="B80" s="201"/>
      <c r="C80" s="8"/>
      <c r="D80" s="10"/>
      <c r="E80" s="10"/>
      <c r="F80" s="23"/>
      <c r="G80" s="5"/>
      <c r="H80" s="5"/>
      <c r="I80" s="5"/>
    </row>
    <row r="81" spans="1:9" ht="15" customHeight="1" x14ac:dyDescent="0.25">
      <c r="A81" s="202" t="s">
        <v>103</v>
      </c>
      <c r="B81" s="203">
        <f>B58</f>
        <v>853868.96810619254</v>
      </c>
      <c r="C81" s="33"/>
      <c r="D81" s="25"/>
      <c r="E81" s="25"/>
      <c r="F81" s="33"/>
      <c r="G81" s="9"/>
      <c r="H81" s="13"/>
      <c r="I81" s="5"/>
    </row>
    <row r="82" spans="1:9" ht="15" customHeight="1" x14ac:dyDescent="0.25">
      <c r="A82" s="202" t="s">
        <v>102</v>
      </c>
      <c r="B82" s="203">
        <f>B81</f>
        <v>853868.96810619254</v>
      </c>
      <c r="C82" s="33"/>
      <c r="D82" s="25"/>
      <c r="E82" s="25"/>
      <c r="F82" s="33"/>
      <c r="G82" s="9"/>
      <c r="H82" s="13"/>
      <c r="I82" s="5"/>
    </row>
    <row r="83" spans="1:9" ht="15" customHeight="1" x14ac:dyDescent="0.25">
      <c r="A83" s="132" t="s">
        <v>108</v>
      </c>
      <c r="B83" s="203"/>
      <c r="C83" s="33"/>
      <c r="D83" s="25"/>
      <c r="E83" s="25"/>
      <c r="F83" s="33"/>
      <c r="G83" s="9"/>
      <c r="H83" s="13"/>
      <c r="I83" s="5"/>
    </row>
    <row r="84" spans="1:9" ht="15" customHeight="1" x14ac:dyDescent="0.25">
      <c r="A84" s="133" t="s">
        <v>4</v>
      </c>
      <c r="B84" s="204">
        <f>B78+B81</f>
        <v>2561606.9043185776</v>
      </c>
      <c r="C84" s="33"/>
      <c r="D84" s="25"/>
      <c r="E84" s="25"/>
      <c r="F84" s="33"/>
      <c r="G84" s="9"/>
      <c r="H84" s="13"/>
      <c r="I84" s="5"/>
    </row>
    <row r="85" spans="1:9" ht="15" customHeight="1" x14ac:dyDescent="0.25">
      <c r="A85" s="133" t="s">
        <v>5</v>
      </c>
      <c r="B85" s="204">
        <f>B79+B82</f>
        <v>2561606.9043185776</v>
      </c>
      <c r="C85" s="33"/>
      <c r="D85" s="25"/>
      <c r="E85" s="25"/>
      <c r="F85" s="33"/>
      <c r="G85" s="9"/>
      <c r="H85" s="13"/>
      <c r="I85" s="5"/>
    </row>
    <row r="86" spans="1:9" ht="15" customHeight="1" x14ac:dyDescent="0.25">
      <c r="A86" s="32"/>
      <c r="B86" s="34"/>
      <c r="C86" s="25"/>
      <c r="D86" s="25"/>
      <c r="E86" s="25"/>
      <c r="F86" s="33"/>
      <c r="G86" s="9"/>
      <c r="H86" s="13"/>
    </row>
    <row r="87" spans="1:9" ht="15" customHeight="1" x14ac:dyDescent="0.25">
      <c r="A87" s="32" t="s">
        <v>158</v>
      </c>
      <c r="B87" s="34"/>
      <c r="C87" s="25"/>
      <c r="D87" s="25"/>
      <c r="E87" s="25"/>
      <c r="F87" s="33"/>
      <c r="G87" s="9"/>
      <c r="H87" s="13"/>
    </row>
    <row r="88" spans="1:9" ht="17.25" customHeight="1" x14ac:dyDescent="0.25">
      <c r="A88" s="119"/>
      <c r="B88" s="265" t="s">
        <v>19</v>
      </c>
      <c r="C88" s="139" t="s">
        <v>20</v>
      </c>
      <c r="D88" s="265" t="s">
        <v>33</v>
      </c>
      <c r="E88" s="25"/>
      <c r="F88" s="33"/>
      <c r="G88" s="9"/>
      <c r="H88" s="13"/>
    </row>
    <row r="89" spans="1:9" x14ac:dyDescent="0.25">
      <c r="A89" s="48" t="s">
        <v>3</v>
      </c>
      <c r="B89" s="140">
        <f>B63+B67</f>
        <v>486708.62623581022</v>
      </c>
      <c r="C89" s="141">
        <f>B89/60</f>
        <v>8111.8104372635034</v>
      </c>
      <c r="D89" s="141">
        <f>C89/C92</f>
        <v>6.1453109373208363</v>
      </c>
      <c r="E89" s="25"/>
      <c r="F89" s="33"/>
      <c r="G89" s="9"/>
      <c r="H89" s="13"/>
    </row>
    <row r="90" spans="1:9" x14ac:dyDescent="0.25">
      <c r="A90" s="48" t="s">
        <v>4</v>
      </c>
      <c r="B90" s="140">
        <f>B72-B84</f>
        <v>-2074898.2780827675</v>
      </c>
      <c r="C90" s="141">
        <f>B90/60</f>
        <v>-34581.637968046125</v>
      </c>
      <c r="D90" s="141">
        <f>C90/C92</f>
        <v>-26.198210581853125</v>
      </c>
      <c r="E90" s="25"/>
      <c r="F90" s="33"/>
      <c r="G90" s="9"/>
      <c r="H90" s="13"/>
    </row>
    <row r="91" spans="1:9" x14ac:dyDescent="0.25">
      <c r="A91" s="48" t="s">
        <v>5</v>
      </c>
      <c r="B91" s="140">
        <f>B73-B85</f>
        <v>-1588189.6518469572</v>
      </c>
      <c r="C91" s="141">
        <f>B91/60</f>
        <v>-26469.827530782619</v>
      </c>
      <c r="D91" s="141">
        <f>C91/C92</f>
        <v>-20.052899644532285</v>
      </c>
      <c r="E91" s="25"/>
      <c r="F91" s="33"/>
      <c r="G91" s="9"/>
      <c r="H91" s="13"/>
    </row>
    <row r="92" spans="1:9" ht="15" customHeight="1" x14ac:dyDescent="0.25">
      <c r="A92" s="373" t="s">
        <v>355</v>
      </c>
      <c r="B92" s="373"/>
      <c r="C92" s="36">
        <f>7.5*5*44*0.8</f>
        <v>1320</v>
      </c>
      <c r="D92" s="25"/>
      <c r="E92" s="25"/>
      <c r="F92" s="33"/>
      <c r="G92" s="9"/>
      <c r="H92" s="13"/>
    </row>
    <row r="93" spans="1:9" x14ac:dyDescent="0.25">
      <c r="A93" s="6"/>
      <c r="B93" s="34"/>
      <c r="C93" s="25"/>
      <c r="D93" s="25"/>
      <c r="E93" s="25"/>
      <c r="F93" s="33"/>
      <c r="G93" s="9"/>
      <c r="H93" s="13"/>
    </row>
    <row r="94" spans="1:9" x14ac:dyDescent="0.25">
      <c r="A94" s="376" t="s">
        <v>356</v>
      </c>
      <c r="B94" s="376"/>
      <c r="C94" s="376"/>
      <c r="D94" s="376"/>
      <c r="E94" s="7"/>
      <c r="F94" s="7"/>
    </row>
    <row r="95" spans="1:9" x14ac:dyDescent="0.25">
      <c r="A95" s="347"/>
      <c r="B95" s="142" t="s">
        <v>21</v>
      </c>
      <c r="C95" s="348" t="s">
        <v>18</v>
      </c>
      <c r="D95" s="348" t="s">
        <v>357</v>
      </c>
      <c r="E95" s="7"/>
      <c r="F95" s="7"/>
    </row>
    <row r="96" spans="1:9" x14ac:dyDescent="0.25">
      <c r="A96" s="93" t="s">
        <v>3</v>
      </c>
      <c r="B96" s="91">
        <f>D89*2/3</f>
        <v>4.0968739582138909</v>
      </c>
      <c r="C96" s="350"/>
      <c r="D96" s="350"/>
      <c r="E96" s="7"/>
      <c r="F96" s="7"/>
    </row>
    <row r="97" spans="1:6" x14ac:dyDescent="0.25">
      <c r="A97" s="93" t="s">
        <v>4</v>
      </c>
      <c r="B97" s="92">
        <f>D90*2/3</f>
        <v>-17.465473721235416</v>
      </c>
      <c r="C97" s="350"/>
      <c r="D97" s="350"/>
      <c r="E97" s="7"/>
      <c r="F97" s="7"/>
    </row>
    <row r="98" spans="1:6" x14ac:dyDescent="0.25">
      <c r="A98" s="93" t="s">
        <v>5</v>
      </c>
      <c r="B98" s="92">
        <f>D91*2/3</f>
        <v>-13.368599763021523</v>
      </c>
      <c r="C98" s="350"/>
      <c r="D98" s="350"/>
      <c r="E98" s="7"/>
      <c r="F98" s="7"/>
    </row>
    <row r="99" spans="1:6" x14ac:dyDescent="0.25">
      <c r="A99" s="93" t="s">
        <v>34</v>
      </c>
      <c r="B99" s="350"/>
      <c r="C99" s="94">
        <f>C48/F30</f>
        <v>1.3571520991521679</v>
      </c>
      <c r="D99" s="350"/>
      <c r="E99" s="7"/>
      <c r="F99" s="7"/>
    </row>
    <row r="100" spans="1:6" x14ac:dyDescent="0.25">
      <c r="A100" s="93" t="s">
        <v>270</v>
      </c>
      <c r="B100" s="349"/>
      <c r="C100" s="350"/>
      <c r="D100" s="94">
        <f>F30/C42</f>
        <v>4.8999666317094075</v>
      </c>
      <c r="E100" s="7"/>
      <c r="F100" s="7"/>
    </row>
    <row r="101" spans="1:6" x14ac:dyDescent="0.25">
      <c r="A101" s="372" t="s">
        <v>159</v>
      </c>
      <c r="B101" s="372"/>
      <c r="C101" s="372"/>
      <c r="D101" s="7"/>
      <c r="E101" s="7"/>
      <c r="F101" s="7"/>
    </row>
    <row r="102" spans="1:6" x14ac:dyDescent="0.25">
      <c r="A102" s="7"/>
      <c r="B102" s="7"/>
      <c r="C102" s="7"/>
      <c r="D102" s="7"/>
      <c r="E102" s="7"/>
      <c r="F102" s="7"/>
    </row>
    <row r="103" spans="1:6" x14ac:dyDescent="0.25">
      <c r="A103" s="7"/>
      <c r="B103" s="7"/>
      <c r="C103" s="7"/>
      <c r="D103" s="7"/>
      <c r="E103" s="7"/>
      <c r="F103" s="7"/>
    </row>
    <row r="104" spans="1:6" x14ac:dyDescent="0.25">
      <c r="A104" s="7"/>
      <c r="B104" s="7"/>
      <c r="C104" s="7"/>
      <c r="D104" s="7"/>
      <c r="E104" s="7"/>
      <c r="F104" s="7"/>
    </row>
    <row r="105" spans="1:6" x14ac:dyDescent="0.25">
      <c r="A105" s="7"/>
      <c r="B105" s="7"/>
      <c r="C105" s="7"/>
      <c r="D105" s="7"/>
      <c r="E105" s="7"/>
      <c r="F105" s="7"/>
    </row>
    <row r="106" spans="1:6" x14ac:dyDescent="0.25">
      <c r="A106" s="7"/>
      <c r="B106" s="7"/>
      <c r="C106" s="7"/>
      <c r="D106" s="7"/>
      <c r="E106" s="7"/>
      <c r="F106" s="7"/>
    </row>
    <row r="107" spans="1:6" x14ac:dyDescent="0.25">
      <c r="A107" s="7"/>
      <c r="B107" s="7"/>
      <c r="C107" s="7"/>
      <c r="D107" s="7"/>
      <c r="E107" s="7"/>
      <c r="F107" s="7"/>
    </row>
    <row r="108" spans="1:6" x14ac:dyDescent="0.25">
      <c r="A108" s="7"/>
      <c r="B108" s="7"/>
      <c r="C108" s="7"/>
      <c r="D108" s="7"/>
      <c r="E108" s="7"/>
      <c r="F108" s="7"/>
    </row>
    <row r="109" spans="1:6" x14ac:dyDescent="0.25">
      <c r="A109" s="7"/>
      <c r="B109" s="7"/>
      <c r="C109" s="7"/>
      <c r="D109" s="7"/>
      <c r="E109" s="7"/>
      <c r="F109" s="7"/>
    </row>
    <row r="110" spans="1:6" x14ac:dyDescent="0.25">
      <c r="A110" s="7"/>
      <c r="B110" s="7"/>
      <c r="C110" s="7"/>
      <c r="D110" s="7"/>
      <c r="E110" s="7"/>
      <c r="F110" s="7"/>
    </row>
    <row r="111" spans="1:6" x14ac:dyDescent="0.25">
      <c r="A111" s="7"/>
      <c r="B111" s="7"/>
      <c r="C111" s="7"/>
      <c r="D111" s="7"/>
      <c r="E111" s="7"/>
      <c r="F111" s="7"/>
    </row>
    <row r="112" spans="1:6" x14ac:dyDescent="0.25">
      <c r="A112" s="7"/>
      <c r="B112" s="7"/>
      <c r="C112" s="7"/>
      <c r="D112" s="7"/>
      <c r="E112" s="7"/>
      <c r="F112" s="7"/>
    </row>
    <row r="113" spans="1:6" x14ac:dyDescent="0.25">
      <c r="A113" s="7"/>
      <c r="B113" s="7"/>
      <c r="C113" s="7"/>
      <c r="D113" s="7"/>
      <c r="E113" s="7"/>
      <c r="F113" s="7"/>
    </row>
    <row r="114" spans="1:6" x14ac:dyDescent="0.25">
      <c r="A114" s="7"/>
      <c r="B114" s="7"/>
      <c r="C114" s="7"/>
      <c r="D114" s="7"/>
      <c r="E114" s="7"/>
      <c r="F114" s="7"/>
    </row>
    <row r="115" spans="1:6" x14ac:dyDescent="0.25">
      <c r="A115" s="7"/>
      <c r="B115" s="7"/>
      <c r="C115" s="7"/>
      <c r="D115" s="7"/>
      <c r="E115" s="7"/>
      <c r="F115" s="7"/>
    </row>
    <row r="116" spans="1:6" x14ac:dyDescent="0.25">
      <c r="A116" s="7"/>
      <c r="B116" s="7"/>
      <c r="C116" s="7"/>
      <c r="D116" s="7"/>
      <c r="E116" s="7"/>
      <c r="F116" s="7"/>
    </row>
    <row r="117" spans="1:6" x14ac:dyDescent="0.25">
      <c r="A117" s="7"/>
      <c r="B117" s="7"/>
      <c r="C117" s="7"/>
      <c r="D117" s="7"/>
      <c r="E117" s="7"/>
      <c r="F117" s="7"/>
    </row>
    <row r="118" spans="1:6" x14ac:dyDescent="0.25">
      <c r="A118" s="7"/>
      <c r="B118" s="7"/>
      <c r="C118" s="7"/>
      <c r="D118" s="7"/>
      <c r="E118" s="7"/>
      <c r="F118" s="7"/>
    </row>
    <row r="119" spans="1:6" x14ac:dyDescent="0.25">
      <c r="A119" s="7"/>
      <c r="B119" s="7"/>
      <c r="C119" s="7"/>
      <c r="D119" s="7"/>
      <c r="E119" s="7"/>
      <c r="F119" s="7"/>
    </row>
    <row r="120" spans="1:6" x14ac:dyDescent="0.25">
      <c r="A120" s="7"/>
      <c r="B120" s="7"/>
      <c r="C120" s="7"/>
      <c r="D120" s="7"/>
      <c r="E120" s="7"/>
      <c r="F120" s="7"/>
    </row>
    <row r="121" spans="1:6" x14ac:dyDescent="0.25">
      <c r="A121" s="7"/>
      <c r="B121" s="7"/>
      <c r="C121" s="7"/>
      <c r="D121" s="7"/>
      <c r="E121" s="7"/>
      <c r="F121" s="7"/>
    </row>
    <row r="122" spans="1:6" x14ac:dyDescent="0.25">
      <c r="A122" s="7"/>
      <c r="B122" s="7"/>
      <c r="C122" s="7"/>
      <c r="D122" s="7"/>
      <c r="E122" s="7"/>
      <c r="F122" s="7"/>
    </row>
    <row r="123" spans="1:6" x14ac:dyDescent="0.25">
      <c r="A123" s="7"/>
      <c r="B123" s="7"/>
      <c r="C123" s="7"/>
      <c r="D123" s="7"/>
      <c r="E123" s="7"/>
      <c r="F123" s="7"/>
    </row>
    <row r="124" spans="1:6" x14ac:dyDescent="0.25">
      <c r="A124" s="7"/>
      <c r="B124" s="7"/>
      <c r="C124" s="7"/>
      <c r="D124" s="7"/>
      <c r="E124" s="7"/>
      <c r="F124" s="7"/>
    </row>
    <row r="125" spans="1:6" x14ac:dyDescent="0.25">
      <c r="A125" s="7"/>
      <c r="B125" s="7"/>
      <c r="C125" s="7"/>
      <c r="D125" s="7"/>
      <c r="E125" s="7"/>
      <c r="F125" s="7"/>
    </row>
    <row r="126" spans="1:6" x14ac:dyDescent="0.25">
      <c r="A126" s="7"/>
      <c r="B126" s="7"/>
      <c r="C126" s="7"/>
      <c r="D126" s="7"/>
      <c r="E126" s="7"/>
      <c r="F126" s="7"/>
    </row>
    <row r="127" spans="1:6" x14ac:dyDescent="0.25">
      <c r="A127" s="7"/>
      <c r="B127" s="7"/>
      <c r="C127" s="7"/>
      <c r="D127" s="7"/>
      <c r="E127" s="7"/>
      <c r="F127" s="7"/>
    </row>
    <row r="128" spans="1:6" x14ac:dyDescent="0.25">
      <c r="A128" s="7"/>
      <c r="B128" s="7"/>
      <c r="C128" s="7"/>
      <c r="D128" s="7"/>
      <c r="E128" s="7"/>
      <c r="F128" s="7"/>
    </row>
    <row r="129" spans="1:6" x14ac:dyDescent="0.25">
      <c r="A129" s="7"/>
      <c r="B129" s="7"/>
      <c r="C129" s="7"/>
      <c r="D129" s="7"/>
      <c r="E129" s="7"/>
      <c r="F129" s="7"/>
    </row>
    <row r="130" spans="1:6" x14ac:dyDescent="0.25">
      <c r="A130" s="7"/>
      <c r="B130" s="7"/>
      <c r="C130" s="7"/>
      <c r="D130" s="7"/>
      <c r="E130" s="7"/>
      <c r="F130" s="7"/>
    </row>
    <row r="131" spans="1:6" x14ac:dyDescent="0.25">
      <c r="A131" s="7"/>
      <c r="B131" s="7"/>
      <c r="C131" s="7"/>
      <c r="D131" s="7"/>
      <c r="E131" s="7"/>
      <c r="F131" s="7"/>
    </row>
    <row r="132" spans="1:6" x14ac:dyDescent="0.25">
      <c r="A132" s="7"/>
      <c r="B132" s="7"/>
      <c r="C132" s="7"/>
      <c r="D132" s="7"/>
      <c r="E132" s="7"/>
      <c r="F132" s="7"/>
    </row>
    <row r="133" spans="1:6" x14ac:dyDescent="0.25">
      <c r="A133" s="7"/>
      <c r="B133" s="7"/>
      <c r="C133" s="7"/>
      <c r="D133" s="7"/>
      <c r="E133" s="7"/>
      <c r="F133" s="7"/>
    </row>
    <row r="134" spans="1:6" x14ac:dyDescent="0.25">
      <c r="A134" s="7"/>
      <c r="B134" s="7"/>
      <c r="C134" s="7"/>
      <c r="D134" s="7"/>
      <c r="E134" s="7"/>
      <c r="F134" s="7"/>
    </row>
    <row r="135" spans="1:6" x14ac:dyDescent="0.25">
      <c r="A135" s="7"/>
      <c r="B135" s="7"/>
      <c r="C135" s="7"/>
      <c r="D135" s="7"/>
      <c r="E135" s="7"/>
      <c r="F135" s="7"/>
    </row>
    <row r="136" spans="1:6" x14ac:dyDescent="0.25">
      <c r="A136" s="7"/>
      <c r="B136" s="7"/>
      <c r="C136" s="7"/>
      <c r="D136" s="7"/>
      <c r="E136" s="7"/>
      <c r="F136" s="7"/>
    </row>
    <row r="137" spans="1:6" x14ac:dyDescent="0.25">
      <c r="A137" s="7"/>
      <c r="B137" s="7"/>
      <c r="C137" s="7"/>
      <c r="D137" s="7"/>
      <c r="E137" s="7"/>
      <c r="F137" s="7"/>
    </row>
    <row r="138" spans="1:6" x14ac:dyDescent="0.25">
      <c r="A138" s="7"/>
      <c r="B138" s="7"/>
      <c r="C138" s="7"/>
      <c r="D138" s="7"/>
      <c r="E138" s="7"/>
      <c r="F138" s="7"/>
    </row>
    <row r="139" spans="1:6" x14ac:dyDescent="0.25">
      <c r="A139" s="7"/>
      <c r="B139" s="7"/>
      <c r="C139" s="7"/>
      <c r="D139" s="7"/>
      <c r="E139" s="7"/>
      <c r="F139" s="7"/>
    </row>
    <row r="140" spans="1:6" x14ac:dyDescent="0.25">
      <c r="A140" s="7"/>
      <c r="B140" s="7"/>
      <c r="C140" s="7"/>
      <c r="D140" s="7"/>
      <c r="E140" s="7"/>
      <c r="F140" s="7"/>
    </row>
    <row r="141" spans="1:6" x14ac:dyDescent="0.25">
      <c r="A141" s="7"/>
      <c r="B141" s="7"/>
      <c r="C141" s="7"/>
      <c r="D141" s="7"/>
      <c r="E141" s="7"/>
      <c r="F141" s="7"/>
    </row>
    <row r="142" spans="1:6" x14ac:dyDescent="0.25">
      <c r="A142" s="7"/>
      <c r="B142" s="7"/>
      <c r="C142" s="7"/>
      <c r="D142" s="7"/>
      <c r="E142" s="7"/>
      <c r="F142" s="7"/>
    </row>
    <row r="143" spans="1:6" x14ac:dyDescent="0.25">
      <c r="A143" s="7"/>
      <c r="B143" s="7"/>
      <c r="C143" s="7"/>
      <c r="D143" s="7"/>
      <c r="E143" s="7"/>
      <c r="F143" s="7"/>
    </row>
    <row r="144" spans="1:6" x14ac:dyDescent="0.25">
      <c r="A144" s="7"/>
      <c r="B144" s="7"/>
      <c r="C144" s="7"/>
      <c r="D144" s="7"/>
      <c r="E144" s="7"/>
      <c r="F144" s="7"/>
    </row>
    <row r="145" spans="1:6" x14ac:dyDescent="0.25">
      <c r="A145" s="7"/>
      <c r="B145" s="7"/>
      <c r="C145" s="7"/>
      <c r="D145" s="7"/>
      <c r="E145" s="7"/>
      <c r="F145" s="7"/>
    </row>
    <row r="146" spans="1:6" x14ac:dyDescent="0.25">
      <c r="A146" s="7"/>
      <c r="B146" s="7"/>
      <c r="C146" s="7"/>
      <c r="D146" s="7"/>
      <c r="E146" s="7"/>
      <c r="F146" s="7"/>
    </row>
    <row r="147" spans="1:6" x14ac:dyDescent="0.25">
      <c r="A147" s="7"/>
      <c r="B147" s="7"/>
      <c r="C147" s="7"/>
      <c r="D147" s="7"/>
      <c r="E147" s="7"/>
      <c r="F147" s="7"/>
    </row>
    <row r="148" spans="1:6" x14ac:dyDescent="0.25">
      <c r="A148" s="7"/>
      <c r="B148" s="7"/>
      <c r="C148" s="7"/>
      <c r="D148" s="7"/>
      <c r="E148" s="7"/>
      <c r="F148" s="7"/>
    </row>
    <row r="149" spans="1:6" x14ac:dyDescent="0.25">
      <c r="A149" s="7"/>
      <c r="B149" s="7"/>
      <c r="C149" s="7"/>
      <c r="D149" s="7"/>
      <c r="E149" s="7"/>
      <c r="F149" s="7"/>
    </row>
    <row r="150" spans="1:6" x14ac:dyDescent="0.25">
      <c r="A150" s="7"/>
      <c r="B150" s="7"/>
      <c r="C150" s="7"/>
      <c r="D150" s="7"/>
      <c r="E150" s="7"/>
      <c r="F150" s="7"/>
    </row>
    <row r="151" spans="1:6" x14ac:dyDescent="0.25">
      <c r="A151" s="7"/>
      <c r="B151" s="7"/>
      <c r="C151" s="7"/>
      <c r="D151" s="7"/>
      <c r="E151" s="7"/>
      <c r="F151" s="7"/>
    </row>
    <row r="152" spans="1:6" x14ac:dyDescent="0.25">
      <c r="A152" s="7"/>
      <c r="B152" s="7"/>
      <c r="C152" s="7"/>
      <c r="D152" s="7"/>
      <c r="E152" s="7"/>
      <c r="F152" s="7"/>
    </row>
    <row r="153" spans="1:6" x14ac:dyDescent="0.25">
      <c r="A153" s="7"/>
      <c r="B153" s="7"/>
      <c r="C153" s="7"/>
      <c r="D153" s="7"/>
      <c r="E153" s="7"/>
      <c r="F153" s="7"/>
    </row>
    <row r="154" spans="1:6" x14ac:dyDescent="0.25">
      <c r="A154" s="7"/>
      <c r="B154" s="7"/>
      <c r="C154" s="7"/>
      <c r="D154" s="7"/>
      <c r="E154" s="7"/>
      <c r="F154" s="7"/>
    </row>
    <row r="155" spans="1:6" x14ac:dyDescent="0.25">
      <c r="A155" s="7"/>
      <c r="B155" s="7"/>
      <c r="C155" s="7"/>
      <c r="D155" s="7"/>
      <c r="E155" s="7"/>
      <c r="F155" s="7"/>
    </row>
    <row r="156" spans="1:6" x14ac:dyDescent="0.25">
      <c r="A156" s="7"/>
      <c r="B156" s="7"/>
      <c r="C156" s="7"/>
      <c r="D156" s="7"/>
      <c r="E156" s="7"/>
      <c r="F156" s="7"/>
    </row>
    <row r="157" spans="1:6" x14ac:dyDescent="0.25">
      <c r="A157" s="7"/>
      <c r="B157" s="7"/>
      <c r="C157" s="7"/>
      <c r="D157" s="7"/>
      <c r="E157" s="7"/>
      <c r="F157" s="7"/>
    </row>
    <row r="158" spans="1:6" x14ac:dyDescent="0.25">
      <c r="A158" s="7"/>
      <c r="B158" s="7"/>
      <c r="C158" s="7"/>
      <c r="D158" s="7"/>
      <c r="E158" s="7"/>
      <c r="F158" s="7"/>
    </row>
    <row r="159" spans="1:6" x14ac:dyDescent="0.25">
      <c r="A159" s="7"/>
      <c r="B159" s="7"/>
      <c r="C159" s="7"/>
      <c r="D159" s="7"/>
      <c r="E159" s="7"/>
      <c r="F159" s="7"/>
    </row>
    <row r="160" spans="1:6" x14ac:dyDescent="0.25">
      <c r="A160" s="7"/>
      <c r="B160" s="7"/>
      <c r="C160" s="7"/>
      <c r="D160" s="7"/>
      <c r="E160" s="7"/>
      <c r="F160" s="7"/>
    </row>
    <row r="161" spans="1:6" x14ac:dyDescent="0.25">
      <c r="A161" s="7"/>
      <c r="B161" s="7"/>
      <c r="C161" s="7"/>
      <c r="D161" s="7"/>
      <c r="E161" s="7"/>
      <c r="F161" s="7"/>
    </row>
    <row r="162" spans="1:6" x14ac:dyDescent="0.25">
      <c r="A162" s="7"/>
      <c r="B162" s="7"/>
      <c r="C162" s="7"/>
      <c r="D162" s="7"/>
      <c r="E162" s="7"/>
      <c r="F162" s="7"/>
    </row>
    <row r="163" spans="1:6" x14ac:dyDescent="0.25">
      <c r="A163" s="7"/>
      <c r="B163" s="7"/>
      <c r="C163" s="7"/>
      <c r="D163" s="7"/>
      <c r="E163" s="7"/>
      <c r="F163" s="7"/>
    </row>
    <row r="164" spans="1:6" x14ac:dyDescent="0.25">
      <c r="A164" s="7"/>
      <c r="B164" s="7"/>
      <c r="C164" s="7"/>
      <c r="D164" s="7"/>
      <c r="E164" s="7"/>
      <c r="F164" s="7"/>
    </row>
    <row r="165" spans="1:6" x14ac:dyDescent="0.25">
      <c r="A165" s="7"/>
      <c r="B165" s="7"/>
      <c r="C165" s="7"/>
      <c r="D165" s="7"/>
      <c r="E165" s="7"/>
      <c r="F165" s="7"/>
    </row>
    <row r="166" spans="1:6" x14ac:dyDescent="0.25">
      <c r="A166" s="7"/>
      <c r="B166" s="7"/>
      <c r="C166" s="7"/>
      <c r="D166" s="7"/>
      <c r="E166" s="7"/>
      <c r="F166" s="7"/>
    </row>
    <row r="167" spans="1:6" x14ac:dyDescent="0.25">
      <c r="A167" s="7"/>
      <c r="B167" s="7"/>
      <c r="C167" s="7"/>
      <c r="D167" s="7"/>
      <c r="E167" s="7"/>
      <c r="F167" s="7"/>
    </row>
    <row r="168" spans="1:6" x14ac:dyDescent="0.25">
      <c r="A168" s="7"/>
      <c r="B168" s="7"/>
      <c r="C168" s="7"/>
      <c r="D168" s="7"/>
      <c r="E168" s="7"/>
      <c r="F168" s="7"/>
    </row>
    <row r="169" spans="1:6" x14ac:dyDescent="0.25">
      <c r="A169" s="7"/>
      <c r="B169" s="7"/>
      <c r="C169" s="7"/>
      <c r="D169" s="7"/>
      <c r="E169" s="7"/>
      <c r="F169" s="7"/>
    </row>
    <row r="170" spans="1:6" x14ac:dyDescent="0.25">
      <c r="A170" s="7"/>
      <c r="B170" s="7"/>
      <c r="C170" s="7"/>
      <c r="D170" s="7"/>
      <c r="E170" s="7"/>
      <c r="F170" s="7"/>
    </row>
    <row r="171" spans="1:6" x14ac:dyDescent="0.25">
      <c r="A171" s="7"/>
      <c r="B171" s="7"/>
      <c r="C171" s="7"/>
      <c r="D171" s="7"/>
      <c r="E171" s="7"/>
      <c r="F171" s="7"/>
    </row>
    <row r="172" spans="1:6" x14ac:dyDescent="0.25">
      <c r="A172" s="7"/>
      <c r="B172" s="7"/>
      <c r="C172" s="7"/>
      <c r="D172" s="7"/>
      <c r="E172" s="7"/>
      <c r="F172" s="7"/>
    </row>
    <row r="173" spans="1:6" x14ac:dyDescent="0.25">
      <c r="A173" s="7"/>
      <c r="B173" s="7"/>
      <c r="C173" s="7"/>
      <c r="D173" s="7"/>
      <c r="E173" s="7"/>
      <c r="F173" s="7"/>
    </row>
    <row r="174" spans="1:6" x14ac:dyDescent="0.25">
      <c r="A174" s="7"/>
      <c r="B174" s="7"/>
      <c r="C174" s="7"/>
      <c r="D174" s="7"/>
      <c r="E174" s="7"/>
      <c r="F174" s="7"/>
    </row>
    <row r="175" spans="1:6" x14ac:dyDescent="0.25">
      <c r="A175" s="7"/>
      <c r="B175" s="7"/>
      <c r="C175" s="7"/>
      <c r="D175" s="7"/>
      <c r="E175" s="7"/>
      <c r="F175" s="7"/>
    </row>
    <row r="176" spans="1:6" x14ac:dyDescent="0.25">
      <c r="A176" s="7"/>
      <c r="B176" s="7"/>
      <c r="C176" s="7"/>
      <c r="D176" s="7"/>
      <c r="E176" s="7"/>
      <c r="F176" s="7"/>
    </row>
    <row r="177" spans="1:6" x14ac:dyDescent="0.25">
      <c r="A177" s="7"/>
      <c r="B177" s="7"/>
      <c r="C177" s="7"/>
      <c r="D177" s="7"/>
      <c r="E177" s="7"/>
      <c r="F177" s="7"/>
    </row>
    <row r="178" spans="1:6" x14ac:dyDescent="0.25">
      <c r="A178" s="7"/>
      <c r="B178" s="7"/>
      <c r="C178" s="7"/>
      <c r="D178" s="7"/>
      <c r="E178" s="7"/>
      <c r="F178" s="7"/>
    </row>
    <row r="179" spans="1:6" x14ac:dyDescent="0.25">
      <c r="A179" s="7"/>
      <c r="B179" s="7"/>
      <c r="C179" s="7"/>
      <c r="D179" s="7"/>
      <c r="E179" s="7"/>
      <c r="F179" s="7"/>
    </row>
    <row r="180" spans="1:6" x14ac:dyDescent="0.25">
      <c r="A180" s="7"/>
      <c r="B180" s="7"/>
      <c r="C180" s="7"/>
      <c r="D180" s="7"/>
      <c r="E180" s="7"/>
      <c r="F180" s="7"/>
    </row>
    <row r="181" spans="1:6" x14ac:dyDescent="0.25">
      <c r="A181" s="7"/>
      <c r="B181" s="7"/>
      <c r="C181" s="7"/>
      <c r="D181" s="7"/>
      <c r="E181" s="7"/>
      <c r="F181" s="7"/>
    </row>
    <row r="182" spans="1:6" x14ac:dyDescent="0.25">
      <c r="A182" s="7"/>
      <c r="B182" s="7"/>
      <c r="C182" s="7"/>
      <c r="D182" s="7"/>
      <c r="E182" s="7"/>
      <c r="F182" s="7"/>
    </row>
    <row r="183" spans="1:6" x14ac:dyDescent="0.25">
      <c r="A183" s="7"/>
      <c r="B183" s="7"/>
      <c r="C183" s="7"/>
      <c r="D183" s="7"/>
      <c r="E183" s="7"/>
      <c r="F183" s="7"/>
    </row>
    <row r="184" spans="1:6" x14ac:dyDescent="0.25">
      <c r="A184" s="7"/>
      <c r="B184" s="7"/>
      <c r="C184" s="7"/>
      <c r="D184" s="7"/>
      <c r="E184" s="7"/>
      <c r="F184" s="7"/>
    </row>
    <row r="185" spans="1:6" x14ac:dyDescent="0.25">
      <c r="A185" s="7"/>
      <c r="B185" s="7"/>
      <c r="C185" s="7"/>
      <c r="D185" s="7"/>
      <c r="E185" s="7"/>
      <c r="F185" s="7"/>
    </row>
    <row r="186" spans="1:6" x14ac:dyDescent="0.25">
      <c r="A186" s="7"/>
      <c r="B186" s="7"/>
      <c r="C186" s="7"/>
      <c r="D186" s="7"/>
      <c r="E186" s="7"/>
      <c r="F186" s="7"/>
    </row>
    <row r="187" spans="1:6" x14ac:dyDescent="0.25">
      <c r="A187" s="7"/>
      <c r="B187" s="7"/>
      <c r="C187" s="7"/>
      <c r="D187" s="7"/>
      <c r="E187" s="7"/>
      <c r="F187" s="7"/>
    </row>
    <row r="188" spans="1:6" x14ac:dyDescent="0.25">
      <c r="A188" s="7"/>
      <c r="B188" s="7"/>
      <c r="C188" s="7"/>
      <c r="D188" s="7"/>
      <c r="E188" s="7"/>
      <c r="F188" s="7"/>
    </row>
    <row r="189" spans="1:6" x14ac:dyDescent="0.25">
      <c r="A189" s="7"/>
      <c r="B189" s="7"/>
      <c r="C189" s="7"/>
      <c r="D189" s="7"/>
      <c r="E189" s="7"/>
      <c r="F189" s="7"/>
    </row>
    <row r="190" spans="1:6" x14ac:dyDescent="0.25">
      <c r="A190" s="7"/>
      <c r="B190" s="7"/>
      <c r="C190" s="7"/>
      <c r="D190" s="7"/>
      <c r="E190" s="7"/>
      <c r="F190" s="7"/>
    </row>
    <row r="191" spans="1:6" x14ac:dyDescent="0.25">
      <c r="A191" s="7"/>
      <c r="B191" s="7"/>
      <c r="C191" s="7"/>
      <c r="D191" s="7"/>
      <c r="E191" s="7"/>
      <c r="F191" s="7"/>
    </row>
    <row r="192" spans="1:6" x14ac:dyDescent="0.25">
      <c r="A192" s="7"/>
      <c r="B192" s="7"/>
      <c r="C192" s="7"/>
      <c r="D192" s="7"/>
      <c r="E192" s="7"/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/>
      <c r="B194" s="7"/>
      <c r="C194" s="7"/>
      <c r="D194" s="7"/>
      <c r="E194" s="7"/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7"/>
      <c r="B197" s="7"/>
      <c r="C197" s="7"/>
      <c r="D197" s="7"/>
      <c r="E197" s="7"/>
      <c r="F197" s="7"/>
    </row>
    <row r="198" spans="1:6" x14ac:dyDescent="0.25">
      <c r="A198" s="7"/>
      <c r="B198" s="7"/>
      <c r="C198" s="7"/>
      <c r="D198" s="7"/>
      <c r="E198" s="7"/>
      <c r="F198" s="7"/>
    </row>
    <row r="199" spans="1:6" x14ac:dyDescent="0.25">
      <c r="A199" s="7"/>
      <c r="B199" s="7"/>
      <c r="C199" s="7"/>
      <c r="D199" s="7"/>
      <c r="E199" s="7"/>
      <c r="F199" s="7"/>
    </row>
    <row r="200" spans="1:6" x14ac:dyDescent="0.25">
      <c r="A200" s="7"/>
      <c r="B200" s="7"/>
      <c r="C200" s="7"/>
      <c r="D200" s="7"/>
      <c r="E200" s="7"/>
      <c r="F200" s="7"/>
    </row>
    <row r="201" spans="1:6" x14ac:dyDescent="0.25">
      <c r="A201" s="7"/>
      <c r="B201" s="7"/>
      <c r="C201" s="7"/>
      <c r="D201" s="7"/>
      <c r="E201" s="7"/>
      <c r="F201" s="7"/>
    </row>
    <row r="202" spans="1:6" x14ac:dyDescent="0.25">
      <c r="A202" s="7"/>
      <c r="B202" s="7"/>
      <c r="C202" s="7"/>
      <c r="D202" s="7"/>
      <c r="E202" s="7"/>
      <c r="F202" s="7"/>
    </row>
    <row r="203" spans="1:6" x14ac:dyDescent="0.25">
      <c r="A203" s="7"/>
      <c r="B203" s="7"/>
      <c r="C203" s="7"/>
      <c r="D203" s="7"/>
      <c r="E203" s="7"/>
      <c r="F203" s="7"/>
    </row>
    <row r="204" spans="1:6" x14ac:dyDescent="0.25">
      <c r="A204" s="7"/>
      <c r="B204" s="7"/>
      <c r="C204" s="7"/>
      <c r="D204" s="7"/>
      <c r="E204" s="7"/>
      <c r="F204" s="7"/>
    </row>
    <row r="205" spans="1:6" x14ac:dyDescent="0.25">
      <c r="A205" s="7"/>
      <c r="B205" s="7"/>
      <c r="C205" s="7"/>
      <c r="D205" s="7"/>
      <c r="E205" s="7"/>
      <c r="F205" s="7"/>
    </row>
    <row r="206" spans="1:6" x14ac:dyDescent="0.25">
      <c r="A206" s="7"/>
      <c r="B206" s="7"/>
      <c r="C206" s="7"/>
      <c r="D206" s="7"/>
      <c r="E206" s="7"/>
      <c r="F206" s="7"/>
    </row>
    <row r="207" spans="1:6" x14ac:dyDescent="0.25">
      <c r="A207" s="7"/>
      <c r="B207" s="7"/>
      <c r="C207" s="7"/>
      <c r="D207" s="7"/>
      <c r="E207" s="7"/>
      <c r="F207" s="7"/>
    </row>
    <row r="208" spans="1:6" x14ac:dyDescent="0.25">
      <c r="A208" s="7"/>
      <c r="B208" s="7"/>
      <c r="C208" s="7"/>
      <c r="D208" s="7"/>
      <c r="E208" s="7"/>
      <c r="F208" s="7"/>
    </row>
    <row r="209" spans="1:6" x14ac:dyDescent="0.25">
      <c r="A209" s="7"/>
      <c r="B209" s="7"/>
      <c r="C209" s="7"/>
      <c r="D209" s="7"/>
      <c r="E209" s="7"/>
      <c r="F209" s="7"/>
    </row>
    <row r="210" spans="1:6" x14ac:dyDescent="0.25">
      <c r="A210" s="7"/>
      <c r="B210" s="7"/>
      <c r="C210" s="7"/>
      <c r="D210" s="7"/>
      <c r="E210" s="7"/>
      <c r="F210" s="7"/>
    </row>
    <row r="211" spans="1:6" x14ac:dyDescent="0.25">
      <c r="A211" s="7"/>
      <c r="B211" s="7"/>
      <c r="C211" s="7"/>
      <c r="D211" s="7"/>
      <c r="E211" s="7"/>
      <c r="F211" s="7"/>
    </row>
    <row r="212" spans="1:6" x14ac:dyDescent="0.25">
      <c r="A212" s="7"/>
      <c r="B212" s="7"/>
      <c r="C212" s="7"/>
      <c r="D212" s="7"/>
      <c r="E212" s="7"/>
      <c r="F212" s="7"/>
    </row>
    <row r="213" spans="1:6" x14ac:dyDescent="0.25">
      <c r="A213" s="7"/>
      <c r="B213" s="7"/>
      <c r="C213" s="7"/>
      <c r="D213" s="7"/>
      <c r="E213" s="7"/>
      <c r="F213" s="7"/>
    </row>
    <row r="214" spans="1:6" x14ac:dyDescent="0.25">
      <c r="A214" s="7"/>
      <c r="B214" s="7"/>
      <c r="C214" s="7"/>
      <c r="D214" s="7"/>
      <c r="E214" s="7"/>
      <c r="F214" s="7"/>
    </row>
    <row r="215" spans="1:6" x14ac:dyDescent="0.25">
      <c r="A215" s="7"/>
      <c r="B215" s="7"/>
      <c r="C215" s="7"/>
      <c r="D215" s="7"/>
      <c r="E215" s="7"/>
      <c r="F215" s="7"/>
    </row>
    <row r="216" spans="1:6" x14ac:dyDescent="0.25">
      <c r="A216" s="7"/>
      <c r="B216" s="7"/>
      <c r="C216" s="7"/>
      <c r="D216" s="7"/>
      <c r="E216" s="7"/>
      <c r="F216" s="7"/>
    </row>
    <row r="217" spans="1:6" x14ac:dyDescent="0.25">
      <c r="A217" s="7"/>
      <c r="B217" s="7"/>
      <c r="C217" s="7"/>
      <c r="D217" s="7"/>
      <c r="E217" s="7"/>
      <c r="F217" s="7"/>
    </row>
    <row r="218" spans="1:6" x14ac:dyDescent="0.25">
      <c r="A218" s="7"/>
      <c r="B218" s="7"/>
      <c r="C218" s="7"/>
      <c r="D218" s="7"/>
      <c r="E218" s="7"/>
      <c r="F218" s="7"/>
    </row>
    <row r="219" spans="1:6" x14ac:dyDescent="0.25">
      <c r="A219" s="7"/>
      <c r="B219" s="7"/>
      <c r="C219" s="7"/>
      <c r="D219" s="7"/>
      <c r="E219" s="7"/>
      <c r="F219" s="7"/>
    </row>
    <row r="220" spans="1:6" x14ac:dyDescent="0.25">
      <c r="A220" s="7"/>
      <c r="B220" s="7"/>
      <c r="C220" s="7"/>
      <c r="D220" s="7"/>
      <c r="E220" s="7"/>
      <c r="F220" s="7"/>
    </row>
    <row r="221" spans="1:6" x14ac:dyDescent="0.25">
      <c r="A221" s="7"/>
      <c r="B221" s="7"/>
      <c r="C221" s="7"/>
      <c r="D221" s="7"/>
      <c r="E221" s="7"/>
      <c r="F221" s="7"/>
    </row>
    <row r="222" spans="1:6" x14ac:dyDescent="0.25">
      <c r="A222" s="7"/>
      <c r="B222" s="7"/>
      <c r="C222" s="7"/>
      <c r="D222" s="7"/>
      <c r="E222" s="7"/>
      <c r="F222" s="7"/>
    </row>
    <row r="223" spans="1:6" x14ac:dyDescent="0.25">
      <c r="A223" s="7"/>
      <c r="B223" s="7"/>
      <c r="C223" s="7"/>
      <c r="D223" s="7"/>
      <c r="E223" s="7"/>
      <c r="F223" s="7"/>
    </row>
    <row r="224" spans="1:6" x14ac:dyDescent="0.25">
      <c r="A224" s="7"/>
      <c r="B224" s="7"/>
      <c r="C224" s="7"/>
      <c r="D224" s="7"/>
      <c r="E224" s="7"/>
      <c r="F224" s="7"/>
    </row>
    <row r="225" spans="1:6" x14ac:dyDescent="0.25">
      <c r="A225" s="7"/>
      <c r="B225" s="7"/>
      <c r="C225" s="7"/>
      <c r="D225" s="7"/>
      <c r="E225" s="7"/>
      <c r="F225" s="7"/>
    </row>
    <row r="226" spans="1:6" x14ac:dyDescent="0.25">
      <c r="A226" s="7"/>
      <c r="B226" s="7"/>
      <c r="C226" s="7"/>
      <c r="D226" s="7"/>
      <c r="E226" s="7"/>
      <c r="F226" s="7"/>
    </row>
    <row r="227" spans="1:6" x14ac:dyDescent="0.25">
      <c r="A227" s="7"/>
      <c r="B227" s="7"/>
      <c r="C227" s="7"/>
      <c r="D227" s="7"/>
      <c r="E227" s="7"/>
      <c r="F227" s="7"/>
    </row>
    <row r="228" spans="1:6" x14ac:dyDescent="0.25">
      <c r="A228" s="7"/>
      <c r="B228" s="7"/>
      <c r="C228" s="7"/>
      <c r="D228" s="7"/>
      <c r="E228" s="7"/>
      <c r="F228" s="7"/>
    </row>
    <row r="229" spans="1:6" x14ac:dyDescent="0.25">
      <c r="A229" s="7"/>
      <c r="B229" s="7"/>
      <c r="C229" s="7"/>
      <c r="D229" s="7"/>
      <c r="E229" s="7"/>
      <c r="F229" s="7"/>
    </row>
    <row r="230" spans="1:6" x14ac:dyDescent="0.25">
      <c r="A230" s="7"/>
      <c r="B230" s="7"/>
      <c r="C230" s="7"/>
      <c r="D230" s="7"/>
      <c r="E230" s="7"/>
      <c r="F230" s="7"/>
    </row>
    <row r="231" spans="1:6" x14ac:dyDescent="0.25">
      <c r="A231" s="7"/>
      <c r="B231" s="7"/>
      <c r="C231" s="7"/>
      <c r="D231" s="7"/>
      <c r="E231" s="7"/>
      <c r="F231" s="7"/>
    </row>
    <row r="232" spans="1:6" x14ac:dyDescent="0.25">
      <c r="A232" s="7"/>
      <c r="B232" s="7"/>
      <c r="C232" s="7"/>
      <c r="D232" s="7"/>
      <c r="E232" s="7"/>
      <c r="F232" s="7"/>
    </row>
    <row r="233" spans="1:6" x14ac:dyDescent="0.25">
      <c r="A233" s="7"/>
      <c r="B233" s="7"/>
      <c r="C233" s="7"/>
      <c r="D233" s="7"/>
      <c r="E233" s="7"/>
      <c r="F233" s="7"/>
    </row>
    <row r="234" spans="1:6" x14ac:dyDescent="0.25">
      <c r="A234" s="7"/>
      <c r="B234" s="7"/>
      <c r="C234" s="7"/>
      <c r="D234" s="7"/>
      <c r="E234" s="7"/>
      <c r="F234" s="7"/>
    </row>
    <row r="235" spans="1:6" x14ac:dyDescent="0.25">
      <c r="A235" s="7"/>
      <c r="B235" s="7"/>
      <c r="C235" s="7"/>
      <c r="D235" s="7"/>
      <c r="E235" s="7"/>
      <c r="F235" s="7"/>
    </row>
    <row r="236" spans="1:6" x14ac:dyDescent="0.25">
      <c r="A236" s="7"/>
      <c r="B236" s="7"/>
      <c r="C236" s="7"/>
      <c r="D236" s="7"/>
      <c r="E236" s="7"/>
      <c r="F236" s="7"/>
    </row>
    <row r="237" spans="1:6" x14ac:dyDescent="0.25">
      <c r="A237" s="7"/>
      <c r="B237" s="7"/>
      <c r="C237" s="7"/>
      <c r="D237" s="7"/>
      <c r="E237" s="7"/>
      <c r="F237" s="7"/>
    </row>
    <row r="238" spans="1:6" x14ac:dyDescent="0.25">
      <c r="A238" s="7"/>
      <c r="B238" s="7"/>
      <c r="C238" s="7"/>
      <c r="D238" s="7"/>
      <c r="E238" s="7"/>
      <c r="F238" s="7"/>
    </row>
    <row r="239" spans="1:6" x14ac:dyDescent="0.25">
      <c r="A239" s="7"/>
      <c r="B239" s="7"/>
      <c r="C239" s="7"/>
      <c r="D239" s="7"/>
      <c r="E239" s="7"/>
      <c r="F239" s="7"/>
    </row>
    <row r="240" spans="1:6" x14ac:dyDescent="0.25">
      <c r="A240" s="7"/>
      <c r="B240" s="7"/>
      <c r="C240" s="7"/>
      <c r="D240" s="7"/>
      <c r="E240" s="7"/>
      <c r="F240" s="7"/>
    </row>
    <row r="241" spans="1:6" x14ac:dyDescent="0.25">
      <c r="A241" s="7"/>
      <c r="B241" s="7"/>
      <c r="C241" s="7"/>
      <c r="D241" s="7"/>
      <c r="E241" s="7"/>
      <c r="F241" s="7"/>
    </row>
    <row r="242" spans="1:6" x14ac:dyDescent="0.25">
      <c r="A242" s="7"/>
      <c r="B242" s="7"/>
      <c r="C242" s="7"/>
      <c r="D242" s="7"/>
      <c r="E242" s="7"/>
      <c r="F242" s="7"/>
    </row>
    <row r="243" spans="1:6" x14ac:dyDescent="0.25">
      <c r="A243" s="7"/>
      <c r="B243" s="7"/>
      <c r="C243" s="7"/>
      <c r="D243" s="7"/>
      <c r="E243" s="7"/>
      <c r="F243" s="7"/>
    </row>
    <row r="244" spans="1:6" x14ac:dyDescent="0.25">
      <c r="A244" s="7"/>
      <c r="B244" s="7"/>
      <c r="C244" s="7"/>
      <c r="D244" s="7"/>
      <c r="E244" s="7"/>
      <c r="F244" s="7"/>
    </row>
    <row r="245" spans="1:6" x14ac:dyDescent="0.25">
      <c r="A245" s="7"/>
      <c r="B245" s="7"/>
      <c r="C245" s="7"/>
      <c r="D245" s="7"/>
      <c r="E245" s="7"/>
      <c r="F245" s="7"/>
    </row>
    <row r="246" spans="1:6" x14ac:dyDescent="0.25">
      <c r="A246" s="7"/>
      <c r="B246" s="7"/>
      <c r="C246" s="7"/>
      <c r="D246" s="7"/>
      <c r="E246" s="7"/>
      <c r="F246" s="7"/>
    </row>
    <row r="247" spans="1:6" x14ac:dyDescent="0.25">
      <c r="A247" s="7"/>
      <c r="B247" s="7"/>
      <c r="C247" s="7"/>
      <c r="D247" s="7"/>
      <c r="E247" s="7"/>
      <c r="F247" s="7"/>
    </row>
    <row r="248" spans="1:6" x14ac:dyDescent="0.25">
      <c r="A248" s="7"/>
      <c r="B248" s="7"/>
      <c r="C248" s="7"/>
      <c r="D248" s="7"/>
      <c r="E248" s="7"/>
      <c r="F248" s="7"/>
    </row>
    <row r="249" spans="1:6" x14ac:dyDescent="0.25">
      <c r="A249" s="7"/>
      <c r="B249" s="7"/>
      <c r="C249" s="7"/>
      <c r="D249" s="7"/>
      <c r="E249" s="7"/>
      <c r="F249" s="7"/>
    </row>
    <row r="250" spans="1:6" x14ac:dyDescent="0.25">
      <c r="A250" s="7"/>
      <c r="B250" s="7"/>
      <c r="C250" s="7"/>
      <c r="D250" s="7"/>
      <c r="E250" s="7"/>
      <c r="F250" s="7"/>
    </row>
    <row r="251" spans="1:6" x14ac:dyDescent="0.25">
      <c r="A251" s="7"/>
      <c r="B251" s="7"/>
      <c r="C251" s="7"/>
      <c r="D251" s="7"/>
      <c r="E251" s="7"/>
      <c r="F251" s="7"/>
    </row>
    <row r="252" spans="1:6" x14ac:dyDescent="0.25">
      <c r="A252" s="7"/>
      <c r="B252" s="7"/>
      <c r="C252" s="7"/>
      <c r="D252" s="7"/>
      <c r="E252" s="7"/>
      <c r="F252" s="7"/>
    </row>
    <row r="253" spans="1:6" x14ac:dyDescent="0.25">
      <c r="A253" s="7"/>
      <c r="B253" s="7"/>
      <c r="C253" s="7"/>
      <c r="D253" s="7"/>
      <c r="E253" s="7"/>
      <c r="F253" s="7"/>
    </row>
    <row r="254" spans="1:6" x14ac:dyDescent="0.25">
      <c r="A254" s="7"/>
      <c r="B254" s="7"/>
      <c r="C254" s="7"/>
      <c r="D254" s="7"/>
      <c r="E254" s="7"/>
      <c r="F254" s="7"/>
    </row>
    <row r="255" spans="1:6" x14ac:dyDescent="0.25">
      <c r="A255" s="7"/>
      <c r="B255" s="7"/>
      <c r="C255" s="7"/>
      <c r="D255" s="7"/>
      <c r="E255" s="7"/>
      <c r="F255" s="7"/>
    </row>
    <row r="256" spans="1:6" x14ac:dyDescent="0.25">
      <c r="A256" s="7"/>
      <c r="B256" s="7"/>
      <c r="C256" s="7"/>
      <c r="D256" s="7"/>
      <c r="E256" s="7"/>
      <c r="F256" s="7"/>
    </row>
    <row r="257" spans="1:6" x14ac:dyDescent="0.25">
      <c r="A257" s="7"/>
      <c r="B257" s="7"/>
      <c r="C257" s="7"/>
      <c r="D257" s="7"/>
      <c r="E257" s="7"/>
      <c r="F257" s="7"/>
    </row>
    <row r="258" spans="1:6" x14ac:dyDescent="0.25">
      <c r="A258" s="7"/>
      <c r="B258" s="7"/>
      <c r="C258" s="7"/>
      <c r="D258" s="7"/>
      <c r="E258" s="7"/>
      <c r="F258" s="7"/>
    </row>
    <row r="259" spans="1:6" x14ac:dyDescent="0.25">
      <c r="A259" s="7"/>
      <c r="B259" s="7"/>
      <c r="C259" s="7"/>
      <c r="D259" s="7"/>
      <c r="E259" s="7"/>
      <c r="F259" s="7"/>
    </row>
    <row r="260" spans="1:6" x14ac:dyDescent="0.25">
      <c r="A260" s="7"/>
      <c r="B260" s="7"/>
      <c r="C260" s="7"/>
      <c r="D260" s="7"/>
      <c r="E260" s="7"/>
      <c r="F260" s="7"/>
    </row>
    <row r="261" spans="1:6" x14ac:dyDescent="0.25">
      <c r="A261" s="7"/>
      <c r="B261" s="7"/>
      <c r="C261" s="7"/>
      <c r="D261" s="7"/>
      <c r="E261" s="7"/>
      <c r="F261" s="7"/>
    </row>
    <row r="262" spans="1:6" x14ac:dyDescent="0.25">
      <c r="A262" s="7"/>
      <c r="B262" s="7"/>
      <c r="C262" s="7"/>
      <c r="D262" s="7"/>
      <c r="E262" s="7"/>
      <c r="F262" s="7"/>
    </row>
    <row r="263" spans="1:6" x14ac:dyDescent="0.25">
      <c r="A263" s="7"/>
      <c r="B263" s="7"/>
      <c r="C263" s="7"/>
      <c r="D263" s="7"/>
      <c r="E263" s="7"/>
      <c r="F263" s="7"/>
    </row>
    <row r="264" spans="1:6" x14ac:dyDescent="0.25">
      <c r="A264" s="7"/>
      <c r="B264" s="7"/>
      <c r="C264" s="7"/>
      <c r="D264" s="7"/>
      <c r="E264" s="7"/>
      <c r="F264" s="7"/>
    </row>
    <row r="265" spans="1:6" x14ac:dyDescent="0.25">
      <c r="A265" s="7"/>
      <c r="B265" s="7"/>
      <c r="C265" s="7"/>
      <c r="D265" s="7"/>
      <c r="E265" s="7"/>
      <c r="F265" s="7"/>
    </row>
    <row r="266" spans="1:6" x14ac:dyDescent="0.25">
      <c r="A266" s="7"/>
      <c r="B266" s="7"/>
      <c r="C266" s="7"/>
      <c r="D266" s="7"/>
      <c r="E266" s="7"/>
      <c r="F266" s="7"/>
    </row>
    <row r="267" spans="1:6" x14ac:dyDescent="0.25">
      <c r="A267" s="7"/>
      <c r="B267" s="7"/>
      <c r="C267" s="7"/>
      <c r="D267" s="7"/>
      <c r="E267" s="7"/>
      <c r="F267" s="7"/>
    </row>
    <row r="268" spans="1:6" x14ac:dyDescent="0.25">
      <c r="A268" s="7"/>
      <c r="B268" s="7"/>
      <c r="C268" s="7"/>
      <c r="D268" s="7"/>
      <c r="E268" s="7"/>
      <c r="F268" s="7"/>
    </row>
    <row r="269" spans="1:6" x14ac:dyDescent="0.25">
      <c r="A269" s="7"/>
      <c r="B269" s="7"/>
      <c r="C269" s="7"/>
      <c r="D269" s="7"/>
      <c r="E269" s="7"/>
      <c r="F269" s="7"/>
    </row>
    <row r="270" spans="1:6" x14ac:dyDescent="0.25">
      <c r="A270" s="7"/>
      <c r="B270" s="7"/>
      <c r="C270" s="7"/>
      <c r="D270" s="7"/>
      <c r="E270" s="7"/>
      <c r="F270" s="7"/>
    </row>
    <row r="271" spans="1:6" x14ac:dyDescent="0.25">
      <c r="A271" s="7"/>
      <c r="B271" s="7"/>
      <c r="C271" s="7"/>
      <c r="D271" s="7"/>
      <c r="E271" s="7"/>
      <c r="F271" s="7"/>
    </row>
    <row r="272" spans="1:6" x14ac:dyDescent="0.25">
      <c r="A272" s="7"/>
      <c r="B272" s="7"/>
      <c r="C272" s="7"/>
      <c r="D272" s="7"/>
      <c r="E272" s="7"/>
      <c r="F272" s="7"/>
    </row>
    <row r="273" spans="1:6" x14ac:dyDescent="0.25">
      <c r="A273" s="7"/>
      <c r="B273" s="7"/>
      <c r="C273" s="7"/>
      <c r="D273" s="7"/>
      <c r="E273" s="7"/>
      <c r="F273" s="7"/>
    </row>
    <row r="274" spans="1:6" x14ac:dyDescent="0.25">
      <c r="A274" s="7"/>
      <c r="B274" s="7"/>
      <c r="C274" s="7"/>
      <c r="D274" s="7"/>
      <c r="E274" s="7"/>
      <c r="F274" s="7"/>
    </row>
    <row r="275" spans="1:6" x14ac:dyDescent="0.25">
      <c r="A275" s="7"/>
      <c r="B275" s="7"/>
      <c r="C275" s="7"/>
      <c r="D275" s="7"/>
      <c r="E275" s="7"/>
      <c r="F275" s="7"/>
    </row>
    <row r="276" spans="1:6" x14ac:dyDescent="0.25">
      <c r="A276" s="7"/>
      <c r="B276" s="7"/>
      <c r="C276" s="7"/>
      <c r="D276" s="7"/>
      <c r="E276" s="7"/>
      <c r="F276" s="7"/>
    </row>
    <row r="277" spans="1:6" x14ac:dyDescent="0.25">
      <c r="A277" s="7"/>
      <c r="B277" s="7"/>
      <c r="C277" s="7"/>
      <c r="D277" s="7"/>
      <c r="E277" s="7"/>
      <c r="F277" s="7"/>
    </row>
    <row r="278" spans="1:6" x14ac:dyDescent="0.25">
      <c r="A278" s="7"/>
      <c r="B278" s="7"/>
      <c r="C278" s="7"/>
      <c r="D278" s="7"/>
      <c r="E278" s="7"/>
      <c r="F278" s="7"/>
    </row>
    <row r="279" spans="1:6" x14ac:dyDescent="0.25">
      <c r="A279" s="7"/>
      <c r="B279" s="7"/>
      <c r="C279" s="7"/>
      <c r="D279" s="7"/>
      <c r="E279" s="7"/>
      <c r="F279" s="7"/>
    </row>
    <row r="280" spans="1:6" x14ac:dyDescent="0.25">
      <c r="A280" s="7"/>
      <c r="B280" s="7"/>
      <c r="C280" s="7"/>
      <c r="D280" s="7"/>
      <c r="E280" s="7"/>
      <c r="F280" s="7"/>
    </row>
    <row r="281" spans="1:6" x14ac:dyDescent="0.25">
      <c r="A281" s="7"/>
      <c r="B281" s="7"/>
      <c r="C281" s="7"/>
      <c r="D281" s="7"/>
      <c r="E281" s="7"/>
      <c r="F281" s="7"/>
    </row>
    <row r="282" spans="1:6" x14ac:dyDescent="0.25">
      <c r="A282" s="7"/>
      <c r="B282" s="7"/>
      <c r="C282" s="7"/>
      <c r="D282" s="7"/>
      <c r="E282" s="7"/>
      <c r="F282" s="7"/>
    </row>
    <row r="283" spans="1:6" x14ac:dyDescent="0.25">
      <c r="A283" s="7"/>
      <c r="B283" s="7"/>
      <c r="C283" s="7"/>
      <c r="D283" s="7"/>
      <c r="E283" s="7"/>
      <c r="F283" s="7"/>
    </row>
    <row r="284" spans="1:6" x14ac:dyDescent="0.25">
      <c r="A284" s="7"/>
      <c r="B284" s="7"/>
      <c r="C284" s="7"/>
      <c r="D284" s="7"/>
      <c r="E284" s="7"/>
      <c r="F284" s="7"/>
    </row>
    <row r="285" spans="1:6" x14ac:dyDescent="0.25">
      <c r="A285" s="7"/>
      <c r="B285" s="7"/>
      <c r="C285" s="7"/>
      <c r="D285" s="7"/>
      <c r="E285" s="7"/>
      <c r="F285" s="7"/>
    </row>
    <row r="286" spans="1:6" x14ac:dyDescent="0.25">
      <c r="A286" s="7"/>
      <c r="B286" s="7"/>
      <c r="C286" s="7"/>
      <c r="D286" s="7"/>
      <c r="E286" s="7"/>
      <c r="F286" s="7"/>
    </row>
    <row r="287" spans="1:6" x14ac:dyDescent="0.25">
      <c r="A287" s="7"/>
      <c r="B287" s="7"/>
      <c r="C287" s="7"/>
      <c r="D287" s="7"/>
      <c r="E287" s="7"/>
      <c r="F287" s="7"/>
    </row>
    <row r="288" spans="1:6" x14ac:dyDescent="0.25">
      <c r="A288" s="7"/>
      <c r="B288" s="7"/>
      <c r="C288" s="7"/>
      <c r="D288" s="7"/>
      <c r="E288" s="7"/>
      <c r="F288" s="7"/>
    </row>
    <row r="289" spans="1:6" x14ac:dyDescent="0.25">
      <c r="A289" s="7"/>
      <c r="B289" s="7"/>
      <c r="C289" s="7"/>
      <c r="D289" s="7"/>
      <c r="E289" s="7"/>
      <c r="F289" s="7"/>
    </row>
    <row r="290" spans="1:6" x14ac:dyDescent="0.25">
      <c r="A290" s="7"/>
      <c r="B290" s="7"/>
      <c r="C290" s="7"/>
      <c r="D290" s="7"/>
      <c r="E290" s="7"/>
      <c r="F290" s="7"/>
    </row>
    <row r="291" spans="1:6" x14ac:dyDescent="0.25">
      <c r="A291" s="7"/>
      <c r="B291" s="7"/>
      <c r="C291" s="7"/>
      <c r="D291" s="7"/>
      <c r="E291" s="7"/>
      <c r="F291" s="7"/>
    </row>
    <row r="292" spans="1:6" x14ac:dyDescent="0.25">
      <c r="A292" s="7"/>
      <c r="B292" s="7"/>
      <c r="C292" s="7"/>
      <c r="D292" s="7"/>
      <c r="E292" s="7"/>
      <c r="F292" s="7"/>
    </row>
    <row r="293" spans="1:6" x14ac:dyDescent="0.25">
      <c r="A293" s="7"/>
      <c r="B293" s="7"/>
      <c r="C293" s="7"/>
      <c r="D293" s="7"/>
      <c r="E293" s="7"/>
      <c r="F293" s="7"/>
    </row>
    <row r="294" spans="1:6" x14ac:dyDescent="0.25">
      <c r="A294" s="7"/>
      <c r="B294" s="7"/>
      <c r="C294" s="7"/>
      <c r="D294" s="7"/>
      <c r="E294" s="7"/>
      <c r="F294" s="7"/>
    </row>
    <row r="295" spans="1:6" x14ac:dyDescent="0.25">
      <c r="A295" s="7"/>
      <c r="B295" s="7"/>
      <c r="C295" s="7"/>
      <c r="D295" s="7"/>
      <c r="E295" s="7"/>
      <c r="F295" s="7"/>
    </row>
    <row r="296" spans="1:6" x14ac:dyDescent="0.25">
      <c r="A296" s="7"/>
      <c r="B296" s="7"/>
      <c r="C296" s="7"/>
      <c r="D296" s="7"/>
      <c r="E296" s="7"/>
      <c r="F296" s="7"/>
    </row>
    <row r="297" spans="1:6" x14ac:dyDescent="0.25">
      <c r="A297" s="7"/>
      <c r="B297" s="7"/>
      <c r="C297" s="7"/>
      <c r="D297" s="7"/>
      <c r="E297" s="7"/>
      <c r="F297" s="7"/>
    </row>
    <row r="298" spans="1:6" x14ac:dyDescent="0.25">
      <c r="A298" s="7"/>
      <c r="B298" s="7"/>
      <c r="C298" s="7"/>
      <c r="D298" s="7"/>
      <c r="E298" s="7"/>
      <c r="F298" s="7"/>
    </row>
    <row r="299" spans="1:6" x14ac:dyDescent="0.25">
      <c r="A299" s="7"/>
      <c r="B299" s="7"/>
      <c r="C299" s="7"/>
      <c r="D299" s="7"/>
      <c r="E299" s="7"/>
      <c r="F299" s="7"/>
    </row>
    <row r="300" spans="1:6" x14ac:dyDescent="0.25">
      <c r="A300" s="7"/>
      <c r="B300" s="7"/>
      <c r="C300" s="7"/>
      <c r="D300" s="7"/>
      <c r="E300" s="7"/>
      <c r="F300" s="7"/>
    </row>
    <row r="301" spans="1:6" x14ac:dyDescent="0.25">
      <c r="A301" s="7"/>
      <c r="B301" s="7"/>
      <c r="C301" s="7"/>
      <c r="D301" s="7"/>
      <c r="E301" s="7"/>
      <c r="F301" s="7"/>
    </row>
    <row r="302" spans="1:6" x14ac:dyDescent="0.25">
      <c r="A302" s="7"/>
      <c r="B302" s="7"/>
      <c r="C302" s="7"/>
      <c r="D302" s="7"/>
      <c r="E302" s="7"/>
      <c r="F302" s="7"/>
    </row>
    <row r="303" spans="1:6" x14ac:dyDescent="0.25">
      <c r="A303" s="7"/>
      <c r="B303" s="7"/>
      <c r="C303" s="7"/>
      <c r="D303" s="7"/>
      <c r="E303" s="7"/>
      <c r="F303" s="7"/>
    </row>
    <row r="304" spans="1:6" x14ac:dyDescent="0.25">
      <c r="A304" s="7"/>
      <c r="B304" s="7"/>
      <c r="C304" s="7"/>
      <c r="D304" s="7"/>
      <c r="E304" s="7"/>
      <c r="F304" s="7"/>
    </row>
    <row r="305" spans="1:6" x14ac:dyDescent="0.25">
      <c r="A305" s="7"/>
      <c r="B305" s="7"/>
      <c r="C305" s="7"/>
      <c r="D305" s="7"/>
      <c r="E305" s="7"/>
      <c r="F305" s="7"/>
    </row>
    <row r="306" spans="1:6" x14ac:dyDescent="0.25">
      <c r="A306" s="7"/>
      <c r="B306" s="7"/>
      <c r="C306" s="7"/>
      <c r="D306" s="7"/>
      <c r="E306" s="7"/>
      <c r="F306" s="7"/>
    </row>
    <row r="307" spans="1:6" x14ac:dyDescent="0.25">
      <c r="A307" s="7"/>
      <c r="B307" s="7"/>
      <c r="C307" s="7"/>
      <c r="D307" s="7"/>
      <c r="E307" s="7"/>
      <c r="F307" s="7"/>
    </row>
    <row r="308" spans="1:6" x14ac:dyDescent="0.25">
      <c r="A308" s="7"/>
      <c r="B308" s="7"/>
      <c r="C308" s="7"/>
      <c r="D308" s="7"/>
      <c r="E308" s="7"/>
      <c r="F308" s="7"/>
    </row>
    <row r="309" spans="1:6" x14ac:dyDescent="0.25">
      <c r="A309" s="7"/>
      <c r="B309" s="7"/>
      <c r="C309" s="7"/>
      <c r="D309" s="7"/>
      <c r="E309" s="7"/>
      <c r="F309" s="7"/>
    </row>
    <row r="310" spans="1:6" x14ac:dyDescent="0.25">
      <c r="A310" s="7"/>
      <c r="B310" s="7"/>
      <c r="C310" s="7"/>
      <c r="D310" s="7"/>
      <c r="E310" s="7"/>
      <c r="F310" s="7"/>
    </row>
    <row r="311" spans="1:6" x14ac:dyDescent="0.25">
      <c r="A311" s="7"/>
      <c r="B311" s="7"/>
      <c r="C311" s="7"/>
      <c r="D311" s="7"/>
      <c r="E311" s="7"/>
      <c r="F311" s="7"/>
    </row>
    <row r="312" spans="1:6" x14ac:dyDescent="0.25">
      <c r="A312" s="7"/>
      <c r="B312" s="7"/>
      <c r="C312" s="7"/>
      <c r="D312" s="7"/>
      <c r="E312" s="7"/>
      <c r="F312" s="7"/>
    </row>
    <row r="313" spans="1:6" x14ac:dyDescent="0.25">
      <c r="A313" s="7"/>
      <c r="B313" s="7"/>
      <c r="C313" s="7"/>
      <c r="D313" s="7"/>
      <c r="E313" s="7"/>
      <c r="F313" s="7"/>
    </row>
    <row r="314" spans="1:6" x14ac:dyDescent="0.25">
      <c r="A314" s="7"/>
      <c r="B314" s="7"/>
      <c r="C314" s="7"/>
      <c r="D314" s="7"/>
      <c r="E314" s="7"/>
      <c r="F314" s="7"/>
    </row>
    <row r="315" spans="1:6" x14ac:dyDescent="0.25">
      <c r="A315" s="7"/>
      <c r="B315" s="7"/>
      <c r="C315" s="7"/>
      <c r="D315" s="7"/>
      <c r="E315" s="7"/>
      <c r="F315" s="7"/>
    </row>
    <row r="316" spans="1:6" x14ac:dyDescent="0.25">
      <c r="A316" s="7"/>
      <c r="B316" s="7"/>
      <c r="C316" s="7"/>
      <c r="D316" s="7"/>
      <c r="E316" s="7"/>
      <c r="F316" s="7"/>
    </row>
    <row r="317" spans="1:6" x14ac:dyDescent="0.25">
      <c r="A317" s="7"/>
      <c r="B317" s="7"/>
      <c r="C317" s="7"/>
      <c r="D317" s="7"/>
      <c r="E317" s="7"/>
      <c r="F317" s="7"/>
    </row>
    <row r="318" spans="1:6" x14ac:dyDescent="0.25">
      <c r="A318" s="7"/>
      <c r="B318" s="7"/>
      <c r="C318" s="7"/>
      <c r="D318" s="7"/>
      <c r="E318" s="7"/>
      <c r="F318" s="7"/>
    </row>
    <row r="319" spans="1:6" x14ac:dyDescent="0.25">
      <c r="A319" s="7"/>
      <c r="B319" s="7"/>
      <c r="C319" s="7"/>
      <c r="D319" s="7"/>
      <c r="E319" s="7"/>
      <c r="F319" s="7"/>
    </row>
    <row r="320" spans="1:6" x14ac:dyDescent="0.25">
      <c r="A320" s="7"/>
      <c r="B320" s="7"/>
      <c r="C320" s="7"/>
      <c r="D320" s="7"/>
      <c r="E320" s="7"/>
      <c r="F320" s="7"/>
    </row>
    <row r="321" spans="1:6" x14ac:dyDescent="0.25">
      <c r="A321" s="7"/>
      <c r="B321" s="7"/>
      <c r="C321" s="7"/>
      <c r="D321" s="7"/>
      <c r="E321" s="7"/>
      <c r="F321" s="7"/>
    </row>
    <row r="322" spans="1:6" x14ac:dyDescent="0.25">
      <c r="A322" s="7"/>
      <c r="B322" s="7"/>
      <c r="C322" s="7"/>
      <c r="D322" s="7"/>
      <c r="E322" s="7"/>
      <c r="F322" s="7"/>
    </row>
    <row r="323" spans="1:6" x14ac:dyDescent="0.25">
      <c r="A323" s="7"/>
      <c r="B323" s="7"/>
      <c r="C323" s="7"/>
      <c r="D323" s="7"/>
      <c r="E323" s="7"/>
      <c r="F323" s="7"/>
    </row>
    <row r="324" spans="1:6" x14ac:dyDescent="0.25">
      <c r="A324" s="7"/>
      <c r="B324" s="7"/>
      <c r="C324" s="7"/>
      <c r="D324" s="7"/>
      <c r="E324" s="7"/>
      <c r="F324" s="7"/>
    </row>
    <row r="325" spans="1:6" x14ac:dyDescent="0.25">
      <c r="A325" s="7"/>
      <c r="B325" s="7"/>
      <c r="C325" s="7"/>
      <c r="D325" s="7"/>
      <c r="E325" s="7"/>
      <c r="F325" s="7"/>
    </row>
    <row r="326" spans="1:6" x14ac:dyDescent="0.25">
      <c r="A326" s="7"/>
      <c r="B326" s="7"/>
      <c r="C326" s="7"/>
      <c r="D326" s="7"/>
      <c r="E326" s="7"/>
      <c r="F326" s="7"/>
    </row>
    <row r="327" spans="1:6" x14ac:dyDescent="0.25">
      <c r="A327" s="7"/>
      <c r="B327" s="7"/>
      <c r="C327" s="7"/>
      <c r="D327" s="7"/>
      <c r="E327" s="7"/>
      <c r="F327" s="7"/>
    </row>
    <row r="328" spans="1:6" x14ac:dyDescent="0.25">
      <c r="A328" s="7"/>
      <c r="B328" s="7"/>
      <c r="C328" s="7"/>
      <c r="D328" s="7"/>
      <c r="E328" s="7"/>
      <c r="F328" s="7"/>
    </row>
    <row r="329" spans="1:6" x14ac:dyDescent="0.25">
      <c r="A329" s="7"/>
      <c r="B329" s="7"/>
      <c r="C329" s="7"/>
      <c r="D329" s="7"/>
      <c r="E329" s="7"/>
      <c r="F329" s="7"/>
    </row>
    <row r="330" spans="1:6" x14ac:dyDescent="0.25">
      <c r="A330" s="7"/>
      <c r="B330" s="7"/>
      <c r="C330" s="7"/>
      <c r="D330" s="7"/>
      <c r="E330" s="7"/>
      <c r="F330" s="7"/>
    </row>
    <row r="331" spans="1:6" x14ac:dyDescent="0.25">
      <c r="A331" s="7"/>
      <c r="B331" s="7"/>
      <c r="C331" s="7"/>
      <c r="D331" s="7"/>
      <c r="E331" s="7"/>
      <c r="F331" s="7"/>
    </row>
    <row r="332" spans="1:6" x14ac:dyDescent="0.25">
      <c r="A332" s="7"/>
      <c r="B332" s="7"/>
      <c r="C332" s="7"/>
      <c r="D332" s="7"/>
      <c r="E332" s="7"/>
      <c r="F332" s="7"/>
    </row>
    <row r="333" spans="1:6" x14ac:dyDescent="0.25">
      <c r="A333" s="7"/>
      <c r="B333" s="7"/>
      <c r="C333" s="7"/>
      <c r="D333" s="7"/>
      <c r="E333" s="7"/>
      <c r="F333" s="7"/>
    </row>
    <row r="334" spans="1:6" x14ac:dyDescent="0.25">
      <c r="A334" s="7"/>
      <c r="B334" s="7"/>
      <c r="C334" s="7"/>
      <c r="D334" s="7"/>
      <c r="E334" s="7"/>
      <c r="F334" s="7"/>
    </row>
    <row r="335" spans="1:6" x14ac:dyDescent="0.25">
      <c r="A335" s="7"/>
      <c r="B335" s="7"/>
      <c r="C335" s="7"/>
      <c r="D335" s="7"/>
      <c r="E335" s="7"/>
      <c r="F335" s="7"/>
    </row>
    <row r="336" spans="1:6" x14ac:dyDescent="0.25">
      <c r="A336" s="7"/>
      <c r="B336" s="7"/>
      <c r="C336" s="7"/>
      <c r="D336" s="7"/>
      <c r="E336" s="7"/>
      <c r="F336" s="7"/>
    </row>
    <row r="337" spans="1:6" x14ac:dyDescent="0.25">
      <c r="A337" s="7"/>
      <c r="B337" s="7"/>
      <c r="C337" s="7"/>
      <c r="D337" s="7"/>
      <c r="E337" s="7"/>
      <c r="F337" s="7"/>
    </row>
    <row r="338" spans="1:6" x14ac:dyDescent="0.25">
      <c r="A338" s="7"/>
      <c r="B338" s="7"/>
      <c r="C338" s="7"/>
      <c r="D338" s="7"/>
      <c r="E338" s="7"/>
      <c r="F338" s="7"/>
    </row>
    <row r="339" spans="1:6" x14ac:dyDescent="0.25">
      <c r="A339" s="7"/>
      <c r="B339" s="7"/>
      <c r="C339" s="7"/>
      <c r="D339" s="7"/>
      <c r="E339" s="7"/>
      <c r="F339" s="7"/>
    </row>
    <row r="340" spans="1:6" x14ac:dyDescent="0.25">
      <c r="A340" s="7"/>
      <c r="B340" s="7"/>
      <c r="C340" s="7"/>
      <c r="D340" s="7"/>
      <c r="E340" s="7"/>
      <c r="F340" s="7"/>
    </row>
    <row r="341" spans="1:6" x14ac:dyDescent="0.25">
      <c r="A341" s="7"/>
      <c r="B341" s="7"/>
      <c r="C341" s="7"/>
      <c r="D341" s="7"/>
      <c r="E341" s="7"/>
      <c r="F341" s="7"/>
    </row>
    <row r="342" spans="1:6" x14ac:dyDescent="0.25">
      <c r="A342" s="7"/>
      <c r="B342" s="7"/>
      <c r="C342" s="7"/>
      <c r="D342" s="7"/>
      <c r="E342" s="7"/>
      <c r="F342" s="7"/>
    </row>
    <row r="343" spans="1:6" x14ac:dyDescent="0.25">
      <c r="A343" s="7"/>
      <c r="B343" s="7"/>
      <c r="C343" s="7"/>
      <c r="D343" s="7"/>
      <c r="E343" s="7"/>
      <c r="F343" s="7"/>
    </row>
    <row r="344" spans="1:6" x14ac:dyDescent="0.25">
      <c r="A344" s="7"/>
      <c r="B344" s="7"/>
      <c r="C344" s="7"/>
      <c r="D344" s="7"/>
      <c r="E344" s="7"/>
      <c r="F344" s="7"/>
    </row>
    <row r="345" spans="1:6" x14ac:dyDescent="0.25">
      <c r="A345" s="7"/>
      <c r="B345" s="7"/>
      <c r="C345" s="7"/>
      <c r="D345" s="7"/>
      <c r="E345" s="7"/>
      <c r="F345" s="7"/>
    </row>
    <row r="346" spans="1:6" x14ac:dyDescent="0.25">
      <c r="A346" s="7"/>
      <c r="B346" s="7"/>
      <c r="C346" s="7"/>
      <c r="D346" s="7"/>
      <c r="E346" s="7"/>
      <c r="F346" s="7"/>
    </row>
    <row r="347" spans="1:6" x14ac:dyDescent="0.25">
      <c r="A347" s="7"/>
      <c r="B347" s="7"/>
      <c r="C347" s="7"/>
      <c r="D347" s="7"/>
      <c r="E347" s="7"/>
      <c r="F347" s="7"/>
    </row>
    <row r="348" spans="1:6" x14ac:dyDescent="0.25">
      <c r="A348" s="7"/>
      <c r="B348" s="7"/>
      <c r="C348" s="7"/>
      <c r="D348" s="7"/>
      <c r="E348" s="7"/>
      <c r="F348" s="7"/>
    </row>
    <row r="349" spans="1:6" x14ac:dyDescent="0.25">
      <c r="A349" s="7"/>
      <c r="B349" s="7"/>
      <c r="C349" s="7"/>
      <c r="D349" s="7"/>
      <c r="E349" s="7"/>
      <c r="F349" s="7"/>
    </row>
    <row r="350" spans="1:6" x14ac:dyDescent="0.25">
      <c r="A350" s="7"/>
      <c r="B350" s="7"/>
      <c r="C350" s="7"/>
      <c r="D350" s="7"/>
      <c r="E350" s="7"/>
      <c r="F350" s="7"/>
    </row>
    <row r="351" spans="1:6" x14ac:dyDescent="0.25">
      <c r="A351" s="7"/>
      <c r="B351" s="7"/>
      <c r="C351" s="7"/>
      <c r="D351" s="7"/>
      <c r="E351" s="7"/>
      <c r="F351" s="7"/>
    </row>
    <row r="352" spans="1:6" x14ac:dyDescent="0.25">
      <c r="A352" s="7"/>
      <c r="B352" s="7"/>
      <c r="C352" s="7"/>
      <c r="D352" s="7"/>
      <c r="E352" s="7"/>
      <c r="F352" s="7"/>
    </row>
    <row r="353" spans="1:6" x14ac:dyDescent="0.25">
      <c r="A353" s="7"/>
      <c r="B353" s="7"/>
      <c r="C353" s="7"/>
      <c r="D353" s="7"/>
      <c r="E353" s="7"/>
      <c r="F353" s="7"/>
    </row>
    <row r="354" spans="1:6" x14ac:dyDescent="0.25">
      <c r="A354" s="7"/>
      <c r="B354" s="7"/>
      <c r="C354" s="7"/>
      <c r="D354" s="7"/>
      <c r="E354" s="7"/>
      <c r="F354" s="7"/>
    </row>
    <row r="355" spans="1:6" x14ac:dyDescent="0.25">
      <c r="A355" s="7"/>
      <c r="B355" s="7"/>
      <c r="C355" s="7"/>
      <c r="D355" s="7"/>
      <c r="E355" s="7"/>
      <c r="F355" s="7"/>
    </row>
    <row r="356" spans="1:6" x14ac:dyDescent="0.25">
      <c r="A356" s="7"/>
      <c r="B356" s="7"/>
      <c r="C356" s="7"/>
      <c r="D356" s="7"/>
      <c r="E356" s="7"/>
      <c r="F356" s="7"/>
    </row>
    <row r="357" spans="1:6" x14ac:dyDescent="0.25">
      <c r="A357" s="7"/>
      <c r="B357" s="7"/>
      <c r="C357" s="7"/>
      <c r="D357" s="7"/>
      <c r="E357" s="7"/>
      <c r="F357" s="7"/>
    </row>
    <row r="358" spans="1:6" x14ac:dyDescent="0.25">
      <c r="A358" s="7"/>
      <c r="B358" s="7"/>
      <c r="C358" s="7"/>
      <c r="D358" s="7"/>
      <c r="E358" s="7"/>
      <c r="F358" s="7"/>
    </row>
    <row r="359" spans="1:6" x14ac:dyDescent="0.25">
      <c r="A359" s="7"/>
      <c r="B359" s="7"/>
      <c r="C359" s="7"/>
      <c r="D359" s="7"/>
      <c r="E359" s="7"/>
      <c r="F359" s="7"/>
    </row>
    <row r="360" spans="1:6" x14ac:dyDescent="0.25">
      <c r="A360" s="7"/>
      <c r="B360" s="7"/>
      <c r="C360" s="7"/>
      <c r="D360" s="7"/>
      <c r="E360" s="7"/>
      <c r="F360" s="7"/>
    </row>
    <row r="361" spans="1:6" x14ac:dyDescent="0.25">
      <c r="A361" s="7"/>
      <c r="B361" s="7"/>
      <c r="C361" s="7"/>
      <c r="D361" s="7"/>
      <c r="E361" s="7"/>
      <c r="F361" s="7"/>
    </row>
    <row r="362" spans="1:6" x14ac:dyDescent="0.25">
      <c r="A362" s="7"/>
      <c r="B362" s="7"/>
      <c r="C362" s="7"/>
      <c r="D362" s="7"/>
      <c r="E362" s="7"/>
      <c r="F362" s="7"/>
    </row>
    <row r="363" spans="1:6" x14ac:dyDescent="0.25">
      <c r="A363" s="7"/>
      <c r="B363" s="7"/>
      <c r="C363" s="7"/>
      <c r="D363" s="7"/>
      <c r="E363" s="7"/>
      <c r="F363" s="7"/>
    </row>
    <row r="364" spans="1:6" x14ac:dyDescent="0.25">
      <c r="A364" s="7"/>
      <c r="B364" s="7"/>
      <c r="C364" s="7"/>
      <c r="D364" s="7"/>
      <c r="E364" s="7"/>
      <c r="F364" s="7"/>
    </row>
    <row r="365" spans="1:6" x14ac:dyDescent="0.25">
      <c r="A365" s="7"/>
      <c r="B365" s="7"/>
      <c r="C365" s="7"/>
      <c r="D365" s="7"/>
      <c r="E365" s="7"/>
      <c r="F365" s="7"/>
    </row>
    <row r="366" spans="1:6" x14ac:dyDescent="0.25">
      <c r="A366" s="7"/>
      <c r="B366" s="7"/>
      <c r="C366" s="7"/>
      <c r="D366" s="7"/>
      <c r="E366" s="7"/>
      <c r="F366" s="7"/>
    </row>
    <row r="367" spans="1:6" x14ac:dyDescent="0.25">
      <c r="A367" s="7"/>
      <c r="B367" s="7"/>
      <c r="C367" s="7"/>
      <c r="D367" s="7"/>
      <c r="E367" s="7"/>
      <c r="F367" s="7"/>
    </row>
    <row r="368" spans="1:6" x14ac:dyDescent="0.25">
      <c r="A368" s="7"/>
      <c r="B368" s="7"/>
      <c r="C368" s="7"/>
      <c r="D368" s="7"/>
      <c r="E368" s="7"/>
      <c r="F368" s="7"/>
    </row>
    <row r="369" spans="1:6" x14ac:dyDescent="0.25">
      <c r="A369" s="7"/>
      <c r="B369" s="7"/>
      <c r="C369" s="7"/>
      <c r="D369" s="7"/>
      <c r="E369" s="7"/>
      <c r="F369" s="7"/>
    </row>
    <row r="370" spans="1:6" x14ac:dyDescent="0.25">
      <c r="A370" s="7"/>
      <c r="B370" s="7"/>
      <c r="C370" s="7"/>
      <c r="D370" s="7"/>
      <c r="E370" s="7"/>
      <c r="F370" s="7"/>
    </row>
    <row r="371" spans="1:6" x14ac:dyDescent="0.25">
      <c r="A371" s="7"/>
      <c r="B371" s="7"/>
      <c r="C371" s="7"/>
      <c r="D371" s="7"/>
      <c r="E371" s="7"/>
      <c r="F371" s="7"/>
    </row>
    <row r="372" spans="1:6" x14ac:dyDescent="0.25">
      <c r="A372" s="7"/>
      <c r="B372" s="7"/>
      <c r="C372" s="7"/>
      <c r="D372" s="7"/>
      <c r="E372" s="7"/>
      <c r="F372" s="7"/>
    </row>
    <row r="373" spans="1:6" x14ac:dyDescent="0.25">
      <c r="A373" s="7"/>
      <c r="B373" s="7"/>
      <c r="C373" s="7"/>
      <c r="D373" s="7"/>
      <c r="E373" s="7"/>
      <c r="F373" s="7"/>
    </row>
    <row r="374" spans="1:6" x14ac:dyDescent="0.25">
      <c r="A374" s="7"/>
      <c r="B374" s="7"/>
      <c r="C374" s="7"/>
      <c r="D374" s="7"/>
      <c r="E374" s="7"/>
      <c r="F374" s="7"/>
    </row>
    <row r="375" spans="1:6" x14ac:dyDescent="0.25">
      <c r="A375" s="7"/>
      <c r="B375" s="7"/>
      <c r="C375" s="7"/>
      <c r="D375" s="7"/>
      <c r="E375" s="7"/>
      <c r="F375" s="7"/>
    </row>
    <row r="376" spans="1:6" x14ac:dyDescent="0.25">
      <c r="A376" s="7"/>
      <c r="B376" s="7"/>
      <c r="C376" s="7"/>
      <c r="D376" s="7"/>
      <c r="E376" s="7"/>
      <c r="F376" s="7"/>
    </row>
    <row r="377" spans="1:6" x14ac:dyDescent="0.25">
      <c r="A377" s="7"/>
      <c r="B377" s="7"/>
      <c r="C377" s="7"/>
      <c r="D377" s="7"/>
      <c r="E377" s="7"/>
      <c r="F377" s="7"/>
    </row>
    <row r="378" spans="1:6" x14ac:dyDescent="0.25">
      <c r="A378" s="7"/>
      <c r="B378" s="7"/>
      <c r="C378" s="7"/>
      <c r="D378" s="7"/>
      <c r="E378" s="7"/>
      <c r="F378" s="7"/>
    </row>
    <row r="379" spans="1:6" x14ac:dyDescent="0.25">
      <c r="A379" s="7"/>
      <c r="B379" s="7"/>
      <c r="C379" s="7"/>
      <c r="D379" s="7"/>
      <c r="E379" s="7"/>
      <c r="F379" s="7"/>
    </row>
    <row r="380" spans="1:6" x14ac:dyDescent="0.25">
      <c r="A380" s="7"/>
      <c r="B380" s="7"/>
      <c r="C380" s="7"/>
      <c r="D380" s="7"/>
      <c r="E380" s="7"/>
      <c r="F380" s="7"/>
    </row>
    <row r="381" spans="1:6" x14ac:dyDescent="0.25">
      <c r="A381" s="7"/>
      <c r="B381" s="7"/>
      <c r="C381" s="7"/>
      <c r="D381" s="7"/>
      <c r="E381" s="7"/>
      <c r="F381" s="7"/>
    </row>
    <row r="382" spans="1:6" x14ac:dyDescent="0.25">
      <c r="A382" s="7"/>
      <c r="B382" s="7"/>
      <c r="C382" s="7"/>
      <c r="D382" s="7"/>
      <c r="E382" s="7"/>
      <c r="F382" s="7"/>
    </row>
    <row r="383" spans="1:6" x14ac:dyDescent="0.25">
      <c r="A383" s="7"/>
      <c r="B383" s="7"/>
      <c r="C383" s="7"/>
      <c r="D383" s="7"/>
      <c r="E383" s="7"/>
      <c r="F383" s="7"/>
    </row>
    <row r="384" spans="1:6" x14ac:dyDescent="0.25">
      <c r="A384" s="7"/>
      <c r="B384" s="7"/>
      <c r="C384" s="7"/>
      <c r="D384" s="7"/>
      <c r="E384" s="7"/>
      <c r="F384" s="7"/>
    </row>
    <row r="385" spans="1:6" x14ac:dyDescent="0.25">
      <c r="A385" s="7"/>
      <c r="B385" s="7"/>
      <c r="C385" s="7"/>
      <c r="D385" s="7"/>
      <c r="E385" s="7"/>
      <c r="F385" s="7"/>
    </row>
    <row r="386" spans="1:6" x14ac:dyDescent="0.25">
      <c r="A386" s="7"/>
      <c r="B386" s="7"/>
      <c r="C386" s="7"/>
      <c r="D386" s="7"/>
      <c r="E386" s="7"/>
      <c r="F386" s="7"/>
    </row>
    <row r="387" spans="1:6" x14ac:dyDescent="0.25">
      <c r="A387" s="7"/>
      <c r="B387" s="7"/>
      <c r="C387" s="7"/>
      <c r="D387" s="7"/>
      <c r="E387" s="7"/>
      <c r="F387" s="7"/>
    </row>
    <row r="388" spans="1:6" x14ac:dyDescent="0.25">
      <c r="A388" s="7"/>
      <c r="B388" s="7"/>
      <c r="C388" s="7"/>
      <c r="D388" s="7"/>
      <c r="E388" s="7"/>
      <c r="F388" s="7"/>
    </row>
    <row r="389" spans="1:6" x14ac:dyDescent="0.25">
      <c r="A389" s="7"/>
      <c r="B389" s="7"/>
      <c r="C389" s="7"/>
      <c r="D389" s="7"/>
      <c r="E389" s="7"/>
      <c r="F389" s="7"/>
    </row>
    <row r="390" spans="1:6" x14ac:dyDescent="0.25">
      <c r="A390" s="7"/>
      <c r="B390" s="7"/>
      <c r="C390" s="7"/>
      <c r="D390" s="7"/>
      <c r="E390" s="7"/>
      <c r="F390" s="7"/>
    </row>
    <row r="391" spans="1:6" x14ac:dyDescent="0.25">
      <c r="A391" s="7"/>
      <c r="B391" s="7"/>
      <c r="C391" s="7"/>
      <c r="D391" s="7"/>
      <c r="E391" s="7"/>
      <c r="F391" s="7"/>
    </row>
    <row r="392" spans="1:6" x14ac:dyDescent="0.25">
      <c r="A392" s="7"/>
      <c r="B392" s="7"/>
      <c r="C392" s="7"/>
      <c r="D392" s="7"/>
      <c r="E392" s="7"/>
      <c r="F392" s="7"/>
    </row>
    <row r="393" spans="1:6" x14ac:dyDescent="0.25">
      <c r="A393" s="7"/>
      <c r="B393" s="7"/>
      <c r="C393" s="7"/>
      <c r="D393" s="7"/>
      <c r="E393" s="7"/>
      <c r="F393" s="7"/>
    </row>
    <row r="394" spans="1:6" x14ac:dyDescent="0.25">
      <c r="A394" s="7"/>
      <c r="B394" s="7"/>
      <c r="C394" s="7"/>
      <c r="D394" s="7"/>
      <c r="E394" s="7"/>
      <c r="F394" s="7"/>
    </row>
    <row r="395" spans="1:6" x14ac:dyDescent="0.25">
      <c r="A395" s="7"/>
      <c r="B395" s="7"/>
      <c r="C395" s="7"/>
      <c r="D395" s="7"/>
      <c r="E395" s="7"/>
      <c r="F395" s="7"/>
    </row>
    <row r="396" spans="1:6" x14ac:dyDescent="0.25">
      <c r="A396" s="7"/>
      <c r="B396" s="7"/>
      <c r="C396" s="7"/>
      <c r="D396" s="7"/>
      <c r="E396" s="7"/>
      <c r="F396" s="7"/>
    </row>
    <row r="397" spans="1:6" x14ac:dyDescent="0.25">
      <c r="A397" s="7"/>
      <c r="B397" s="7"/>
      <c r="C397" s="7"/>
      <c r="D397" s="7"/>
      <c r="E397" s="7"/>
      <c r="F397" s="7"/>
    </row>
    <row r="398" spans="1:6" x14ac:dyDescent="0.25">
      <c r="A398" s="7"/>
      <c r="B398" s="7"/>
      <c r="C398" s="7"/>
      <c r="D398" s="7"/>
      <c r="E398" s="7"/>
      <c r="F398" s="7"/>
    </row>
    <row r="399" spans="1:6" x14ac:dyDescent="0.25">
      <c r="A399" s="7"/>
      <c r="B399" s="7"/>
      <c r="C399" s="7"/>
      <c r="D399" s="7"/>
      <c r="E399" s="7"/>
      <c r="F399" s="7"/>
    </row>
    <row r="400" spans="1:6" x14ac:dyDescent="0.25">
      <c r="A400" s="7"/>
      <c r="B400" s="7"/>
      <c r="C400" s="7"/>
      <c r="D400" s="7"/>
      <c r="E400" s="7"/>
      <c r="F400" s="7"/>
    </row>
    <row r="401" spans="1:6" x14ac:dyDescent="0.25">
      <c r="A401" s="7"/>
      <c r="B401" s="7"/>
      <c r="C401" s="7"/>
      <c r="D401" s="7"/>
      <c r="E401" s="7"/>
      <c r="F401" s="7"/>
    </row>
    <row r="402" spans="1:6" x14ac:dyDescent="0.25">
      <c r="A402" s="7"/>
      <c r="B402" s="7"/>
      <c r="C402" s="7"/>
      <c r="D402" s="7"/>
      <c r="E402" s="7"/>
      <c r="F402" s="7"/>
    </row>
    <row r="403" spans="1:6" x14ac:dyDescent="0.25">
      <c r="A403" s="7"/>
      <c r="B403" s="7"/>
      <c r="C403" s="7"/>
      <c r="D403" s="7"/>
      <c r="E403" s="7"/>
      <c r="F403" s="7"/>
    </row>
    <row r="404" spans="1:6" x14ac:dyDescent="0.25">
      <c r="A404" s="7"/>
      <c r="B404" s="7"/>
      <c r="C404" s="7"/>
      <c r="D404" s="7"/>
      <c r="E404" s="7"/>
      <c r="F404" s="7"/>
    </row>
    <row r="405" spans="1:6" x14ac:dyDescent="0.25">
      <c r="A405" s="7"/>
      <c r="B405" s="7"/>
      <c r="C405" s="7"/>
      <c r="D405" s="7"/>
      <c r="E405" s="7"/>
      <c r="F405" s="7"/>
    </row>
    <row r="406" spans="1:6" x14ac:dyDescent="0.25">
      <c r="A406" s="7"/>
      <c r="B406" s="7"/>
      <c r="C406" s="7"/>
      <c r="D406" s="7"/>
      <c r="E406" s="7"/>
      <c r="F406" s="7"/>
    </row>
    <row r="407" spans="1:6" x14ac:dyDescent="0.25">
      <c r="A407" s="7"/>
      <c r="B407" s="7"/>
      <c r="C407" s="7"/>
      <c r="D407" s="7"/>
      <c r="E407" s="7"/>
      <c r="F407" s="7"/>
    </row>
    <row r="408" spans="1:6" x14ac:dyDescent="0.25">
      <c r="A408" s="7"/>
      <c r="B408" s="7"/>
      <c r="C408" s="7"/>
      <c r="D408" s="7"/>
      <c r="E408" s="7"/>
      <c r="F408" s="7"/>
    </row>
    <row r="409" spans="1:6" x14ac:dyDescent="0.25">
      <c r="A409" s="7"/>
      <c r="B409" s="7"/>
      <c r="C409" s="7"/>
      <c r="D409" s="7"/>
      <c r="E409" s="7"/>
      <c r="F409" s="7"/>
    </row>
    <row r="410" spans="1:6" x14ac:dyDescent="0.25">
      <c r="A410" s="7"/>
      <c r="B410" s="7"/>
      <c r="C410" s="7"/>
      <c r="D410" s="7"/>
      <c r="E410" s="7"/>
      <c r="F410" s="7"/>
    </row>
    <row r="411" spans="1:6" x14ac:dyDescent="0.25">
      <c r="A411" s="7"/>
      <c r="B411" s="7"/>
      <c r="C411" s="7"/>
      <c r="D411" s="7"/>
      <c r="E411" s="7"/>
      <c r="F411" s="7"/>
    </row>
    <row r="412" spans="1:6" x14ac:dyDescent="0.25">
      <c r="A412" s="7"/>
      <c r="B412" s="7"/>
      <c r="C412" s="7"/>
      <c r="D412" s="7"/>
      <c r="E412" s="7"/>
      <c r="F412" s="7"/>
    </row>
    <row r="413" spans="1:6" x14ac:dyDescent="0.25">
      <c r="A413" s="7"/>
      <c r="B413" s="7"/>
      <c r="C413" s="7"/>
      <c r="D413" s="7"/>
      <c r="E413" s="7"/>
      <c r="F413" s="7"/>
    </row>
    <row r="414" spans="1:6" x14ac:dyDescent="0.25">
      <c r="A414" s="7"/>
      <c r="B414" s="7"/>
      <c r="C414" s="7"/>
      <c r="D414" s="7"/>
      <c r="E414" s="7"/>
      <c r="F414" s="7"/>
    </row>
    <row r="415" spans="1:6" x14ac:dyDescent="0.25">
      <c r="A415" s="7"/>
      <c r="B415" s="7"/>
      <c r="C415" s="7"/>
      <c r="D415" s="7"/>
      <c r="E415" s="7"/>
      <c r="F415" s="7"/>
    </row>
    <row r="416" spans="1:6" x14ac:dyDescent="0.25">
      <c r="A416" s="7"/>
      <c r="B416" s="7"/>
      <c r="C416" s="7"/>
      <c r="D416" s="7"/>
      <c r="E416" s="7"/>
      <c r="F416" s="7"/>
    </row>
    <row r="417" spans="1:6" x14ac:dyDescent="0.25">
      <c r="A417" s="7"/>
      <c r="B417" s="7"/>
      <c r="C417" s="7"/>
      <c r="D417" s="7"/>
      <c r="E417" s="7"/>
      <c r="F417" s="7"/>
    </row>
    <row r="418" spans="1:6" x14ac:dyDescent="0.25">
      <c r="A418" s="7"/>
      <c r="B418" s="7"/>
      <c r="C418" s="7"/>
      <c r="D418" s="7"/>
      <c r="E418" s="7"/>
      <c r="F418" s="7"/>
    </row>
    <row r="419" spans="1:6" x14ac:dyDescent="0.25">
      <c r="A419" s="7"/>
      <c r="B419" s="7"/>
      <c r="C419" s="7"/>
      <c r="D419" s="7"/>
      <c r="E419" s="7"/>
      <c r="F419" s="7"/>
    </row>
    <row r="420" spans="1:6" x14ac:dyDescent="0.25">
      <c r="A420" s="7"/>
      <c r="B420" s="7"/>
      <c r="C420" s="7"/>
      <c r="D420" s="7"/>
      <c r="E420" s="7"/>
      <c r="F420" s="7"/>
    </row>
    <row r="421" spans="1:6" x14ac:dyDescent="0.25">
      <c r="A421" s="7"/>
      <c r="B421" s="7"/>
      <c r="C421" s="7"/>
      <c r="D421" s="7"/>
      <c r="E421" s="7"/>
      <c r="F421" s="7"/>
    </row>
    <row r="422" spans="1:6" x14ac:dyDescent="0.25">
      <c r="A422" s="7"/>
      <c r="B422" s="7"/>
      <c r="C422" s="7"/>
      <c r="D422" s="7"/>
      <c r="E422" s="7"/>
      <c r="F422" s="7"/>
    </row>
    <row r="423" spans="1:6" x14ac:dyDescent="0.25">
      <c r="A423" s="7"/>
      <c r="B423" s="7"/>
      <c r="C423" s="7"/>
      <c r="D423" s="7"/>
      <c r="E423" s="7"/>
      <c r="F423" s="7"/>
    </row>
  </sheetData>
  <mergeCells count="10">
    <mergeCell ref="A94:D94"/>
    <mergeCell ref="A101:C101"/>
    <mergeCell ref="A15:F15"/>
    <mergeCell ref="A25:F25"/>
    <mergeCell ref="A50:B50"/>
    <mergeCell ref="A26:G26"/>
    <mergeCell ref="A28:F28"/>
    <mergeCell ref="A30:D30"/>
    <mergeCell ref="A31:F31"/>
    <mergeCell ref="A92:B9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23"/>
  <sheetViews>
    <sheetView workbookViewId="0">
      <selection activeCell="I26" sqref="I26"/>
    </sheetView>
  </sheetViews>
  <sheetFormatPr baseColWidth="10" defaultRowHeight="15" x14ac:dyDescent="0.25"/>
  <cols>
    <col min="1" max="1" width="62.140625" customWidth="1"/>
    <col min="2" max="2" width="11.85546875" customWidth="1"/>
    <col min="3" max="4" width="13.85546875" customWidth="1"/>
    <col min="5" max="5" width="13.28515625" customWidth="1"/>
    <col min="6" max="6" width="8.85546875" customWidth="1"/>
    <col min="7" max="7" width="5.85546875" customWidth="1"/>
    <col min="8" max="8" width="20.5703125" customWidth="1"/>
    <col min="9" max="9" width="31.5703125" customWidth="1"/>
    <col min="10" max="10" width="23.28515625" customWidth="1"/>
  </cols>
  <sheetData>
    <row r="1" spans="1:10" ht="21.75" customHeight="1" x14ac:dyDescent="0.35">
      <c r="A1" s="124" t="s">
        <v>336</v>
      </c>
      <c r="B1" s="90"/>
      <c r="C1" s="90"/>
      <c r="D1" s="90"/>
      <c r="E1" s="90"/>
      <c r="F1" s="5"/>
    </row>
    <row r="2" spans="1:10" ht="21.75" customHeight="1" x14ac:dyDescent="0.3">
      <c r="A2" s="318" t="s">
        <v>80</v>
      </c>
      <c r="B2" s="89"/>
      <c r="C2" s="89"/>
      <c r="D2" s="89"/>
      <c r="E2" s="89"/>
      <c r="F2" s="15"/>
    </row>
    <row r="3" spans="1:10" ht="21.75" customHeight="1" x14ac:dyDescent="0.35">
      <c r="A3" s="121"/>
      <c r="B3" s="5"/>
      <c r="C3" s="5"/>
      <c r="D3" s="5"/>
      <c r="E3" s="5"/>
      <c r="F3" s="5"/>
    </row>
    <row r="4" spans="1:10" ht="18" customHeight="1" x14ac:dyDescent="0.25">
      <c r="A4" s="16" t="s">
        <v>78</v>
      </c>
      <c r="B4" s="5"/>
      <c r="C4" s="5"/>
      <c r="D4" s="5"/>
      <c r="E4" s="5"/>
      <c r="F4" s="5"/>
    </row>
    <row r="5" spans="1:10" ht="18" customHeight="1" x14ac:dyDescent="0.25">
      <c r="A5" s="54" t="s">
        <v>31</v>
      </c>
      <c r="B5" s="22"/>
      <c r="C5" s="22"/>
      <c r="D5" s="5"/>
      <c r="E5" s="5"/>
      <c r="F5" s="5"/>
    </row>
    <row r="6" spans="1:10" ht="18" customHeight="1" x14ac:dyDescent="0.25">
      <c r="A6" s="56" t="s">
        <v>77</v>
      </c>
      <c r="B6" s="22"/>
      <c r="C6" s="22"/>
      <c r="D6" s="5"/>
      <c r="E6" s="5"/>
      <c r="F6" s="5"/>
    </row>
    <row r="7" spans="1:10" ht="18" customHeight="1" x14ac:dyDescent="0.25">
      <c r="A7" s="54" t="s">
        <v>79</v>
      </c>
      <c r="B7" s="22"/>
      <c r="C7" s="22"/>
      <c r="D7" s="5"/>
      <c r="E7" s="5"/>
      <c r="F7" s="5"/>
    </row>
    <row r="8" spans="1:10" ht="15.75" customHeight="1" x14ac:dyDescent="0.25">
      <c r="A8" s="16"/>
      <c r="B8" s="5"/>
      <c r="C8" s="5"/>
      <c r="D8" s="5"/>
      <c r="E8" s="5"/>
      <c r="F8" s="5"/>
    </row>
    <row r="9" spans="1:10" ht="22.5" customHeight="1" x14ac:dyDescent="0.3">
      <c r="A9" s="88" t="s">
        <v>256</v>
      </c>
      <c r="B9" s="89"/>
      <c r="C9" s="89"/>
      <c r="D9" s="90"/>
      <c r="E9" s="5"/>
      <c r="F9" s="5"/>
    </row>
    <row r="10" spans="1:10" ht="14.25" customHeight="1" x14ac:dyDescent="0.25">
      <c r="A10" s="16"/>
      <c r="B10" s="5"/>
      <c r="C10" s="5"/>
      <c r="D10" s="5"/>
      <c r="E10" s="5"/>
      <c r="F10" s="5"/>
    </row>
    <row r="11" spans="1:10" ht="17.25" customHeight="1" x14ac:dyDescent="0.25">
      <c r="A11" s="181" t="s">
        <v>150</v>
      </c>
      <c r="B11" s="182"/>
    </row>
    <row r="12" spans="1:10" x14ac:dyDescent="0.25">
      <c r="A12" s="60" t="s">
        <v>151</v>
      </c>
      <c r="B12" s="63">
        <v>66384</v>
      </c>
      <c r="C12" s="4"/>
      <c r="E12" s="4"/>
      <c r="F12" s="4"/>
    </row>
    <row r="13" spans="1:10" x14ac:dyDescent="0.25">
      <c r="A13" s="60" t="s">
        <v>152</v>
      </c>
      <c r="B13" s="61">
        <v>49947</v>
      </c>
      <c r="C13" s="4"/>
      <c r="E13" s="4"/>
      <c r="F13" s="4"/>
    </row>
    <row r="14" spans="1:10" x14ac:dyDescent="0.25">
      <c r="A14" s="183"/>
      <c r="B14" s="184"/>
      <c r="C14" s="4"/>
      <c r="E14" s="4"/>
      <c r="F14" s="4"/>
    </row>
    <row r="15" spans="1:10" ht="20.25" customHeight="1" x14ac:dyDescent="0.25">
      <c r="A15" s="376" t="s">
        <v>214</v>
      </c>
      <c r="B15" s="376"/>
      <c r="C15" s="376"/>
      <c r="D15" s="376"/>
      <c r="E15" s="376"/>
      <c r="F15" s="376"/>
    </row>
    <row r="16" spans="1:10" ht="44.25" customHeight="1" x14ac:dyDescent="0.25">
      <c r="A16" s="45" t="s">
        <v>213</v>
      </c>
      <c r="B16" s="48" t="s">
        <v>9</v>
      </c>
      <c r="C16" s="48" t="s">
        <v>238</v>
      </c>
      <c r="D16" s="48" t="s">
        <v>11</v>
      </c>
      <c r="E16" s="48" t="s">
        <v>300</v>
      </c>
      <c r="F16" s="48" t="s">
        <v>272</v>
      </c>
      <c r="H16" s="44" t="s">
        <v>273</v>
      </c>
      <c r="I16" s="180" t="s">
        <v>274</v>
      </c>
      <c r="J16" s="44"/>
    </row>
    <row r="17" spans="1:11" x14ac:dyDescent="0.25">
      <c r="A17" s="60" t="s">
        <v>6</v>
      </c>
      <c r="B17" s="61">
        <f>B13*C17</f>
        <v>15982.999999999998</v>
      </c>
      <c r="C17" s="62">
        <f>15983/B13</f>
        <v>0.31999919915110014</v>
      </c>
      <c r="D17" s="63">
        <f>B12*C17</f>
        <v>21242.826836446631</v>
      </c>
      <c r="E17" s="64"/>
      <c r="F17" s="64"/>
      <c r="H17" s="59"/>
    </row>
    <row r="18" spans="1:11" x14ac:dyDescent="0.25">
      <c r="A18" s="60" t="s">
        <v>7</v>
      </c>
      <c r="B18" s="65">
        <f>B13*C18</f>
        <v>11987</v>
      </c>
      <c r="C18" s="62">
        <f>11987/B13</f>
        <v>0.23999439405770118</v>
      </c>
      <c r="D18" s="63">
        <f>B12*C18</f>
        <v>15931.787855126435</v>
      </c>
      <c r="E18" s="66"/>
      <c r="F18" s="63"/>
      <c r="H18" s="59"/>
    </row>
    <row r="19" spans="1:11" x14ac:dyDescent="0.25">
      <c r="A19" s="60" t="s">
        <v>262</v>
      </c>
      <c r="B19" s="268">
        <v>11488</v>
      </c>
      <c r="C19" s="62"/>
      <c r="D19" s="63"/>
      <c r="E19" s="66"/>
      <c r="F19" s="63"/>
      <c r="H19" s="59"/>
    </row>
    <row r="20" spans="1:11" x14ac:dyDescent="0.25">
      <c r="A20" s="60" t="s">
        <v>261</v>
      </c>
      <c r="B20" s="65">
        <f>B19*1/3</f>
        <v>3829.3333333333335</v>
      </c>
      <c r="C20" s="62">
        <f>3829/B13</f>
        <v>7.6661260936592784E-2</v>
      </c>
      <c r="D20" s="63">
        <f>B12*C20</f>
        <v>5089.0811460147752</v>
      </c>
      <c r="E20" s="66"/>
      <c r="F20" s="63"/>
      <c r="H20" s="59"/>
    </row>
    <row r="21" spans="1:11" s="5" customFormat="1" x14ac:dyDescent="0.25">
      <c r="A21" s="60" t="s">
        <v>301</v>
      </c>
      <c r="B21" s="65">
        <f>B19*2/3</f>
        <v>7658.666666666667</v>
      </c>
      <c r="C21" s="62">
        <f>7659/B13</f>
        <v>0.15334254309568143</v>
      </c>
      <c r="D21" s="63">
        <f>B12*C21</f>
        <v>10179.491380863716</v>
      </c>
      <c r="E21" s="66">
        <v>3.2</v>
      </c>
      <c r="F21" s="63">
        <f>D21*E21</f>
        <v>32574.372418763891</v>
      </c>
      <c r="I21" s="189"/>
    </row>
    <row r="22" spans="1:11" x14ac:dyDescent="0.25">
      <c r="A22" s="60" t="s">
        <v>0</v>
      </c>
      <c r="B22" s="65">
        <f>B13*C22</f>
        <v>6993</v>
      </c>
      <c r="C22" s="62">
        <f>6993/B13</f>
        <v>0.14000840891344826</v>
      </c>
      <c r="D22" s="63">
        <f>B12*C22</f>
        <v>9294.3182173103487</v>
      </c>
      <c r="E22" s="190">
        <v>6.5</v>
      </c>
      <c r="F22" s="63">
        <f>D22*E22</f>
        <v>60413.06841251727</v>
      </c>
      <c r="G22" s="1"/>
      <c r="I22" s="1"/>
    </row>
    <row r="23" spans="1:11" x14ac:dyDescent="0.25">
      <c r="A23" s="60" t="s">
        <v>1</v>
      </c>
      <c r="B23" s="65">
        <f>B13*C23</f>
        <v>3495.9999999999995</v>
      </c>
      <c r="C23" s="62">
        <f>3496/B13</f>
        <v>6.9994193845476199E-2</v>
      </c>
      <c r="D23" s="63">
        <f>B12*C23</f>
        <v>4646.4945642380917</v>
      </c>
      <c r="E23" s="66">
        <v>8</v>
      </c>
      <c r="F23" s="63">
        <f>D23*E23</f>
        <v>37171.956513904734</v>
      </c>
      <c r="I23" s="1"/>
    </row>
    <row r="24" spans="1:11" x14ac:dyDescent="0.25">
      <c r="A24" s="48" t="s">
        <v>13</v>
      </c>
      <c r="B24" s="65">
        <f>B17+B18+B20+B21+B22+B23</f>
        <v>49947</v>
      </c>
      <c r="C24" s="62">
        <f>SUM(C17:C23)</f>
        <v>1</v>
      </c>
      <c r="D24" s="63">
        <f>SUM(D17:D23)</f>
        <v>66384</v>
      </c>
      <c r="E24" s="66"/>
      <c r="F24" s="63">
        <f>SUM(F18:F23)</f>
        <v>130159.39734518589</v>
      </c>
      <c r="I24" s="46"/>
      <c r="J24" s="1"/>
      <c r="K24" s="39"/>
    </row>
    <row r="25" spans="1:11" ht="13.5" customHeight="1" x14ac:dyDescent="0.25">
      <c r="A25" s="373" t="s">
        <v>212</v>
      </c>
      <c r="B25" s="373"/>
      <c r="C25" s="373"/>
      <c r="D25" s="373"/>
      <c r="E25" s="373"/>
      <c r="F25" s="373"/>
      <c r="I25" s="46"/>
      <c r="J25" s="1"/>
      <c r="K25" s="39"/>
    </row>
    <row r="26" spans="1:11" ht="13.5" customHeight="1" x14ac:dyDescent="0.25">
      <c r="A26" s="377" t="s">
        <v>302</v>
      </c>
      <c r="B26" s="377"/>
      <c r="C26" s="377"/>
      <c r="D26" s="377"/>
      <c r="E26" s="377"/>
      <c r="F26" s="377"/>
      <c r="G26" s="377"/>
      <c r="I26" s="46"/>
      <c r="J26" s="1"/>
      <c r="K26" s="39"/>
    </row>
    <row r="27" spans="1:11" ht="13.5" customHeight="1" x14ac:dyDescent="0.25">
      <c r="A27" s="266"/>
      <c r="B27" s="266"/>
      <c r="C27" s="266"/>
      <c r="D27" s="266"/>
      <c r="E27" s="266"/>
      <c r="F27" s="266"/>
      <c r="G27" s="266"/>
      <c r="I27" s="46"/>
      <c r="J27" s="1"/>
      <c r="K27" s="39"/>
    </row>
    <row r="28" spans="1:11" ht="18" customHeight="1" x14ac:dyDescent="0.25">
      <c r="A28" s="376" t="s">
        <v>153</v>
      </c>
      <c r="B28" s="376"/>
      <c r="C28" s="376"/>
      <c r="D28" s="376"/>
      <c r="E28" s="376"/>
      <c r="F28" s="376"/>
      <c r="I28" s="46"/>
      <c r="J28" s="1"/>
      <c r="K28" s="39"/>
    </row>
    <row r="29" spans="1:11" ht="14.25" customHeight="1" x14ac:dyDescent="0.25">
      <c r="A29" s="185" t="s">
        <v>271</v>
      </c>
      <c r="B29" s="186"/>
      <c r="C29" s="96"/>
      <c r="D29" s="191"/>
      <c r="E29" s="187"/>
      <c r="F29" s="188">
        <f>F22+F23</f>
        <v>97585.024926422004</v>
      </c>
    </row>
    <row r="30" spans="1:11" ht="14.25" customHeight="1" x14ac:dyDescent="0.25">
      <c r="A30" s="374" t="s">
        <v>109</v>
      </c>
      <c r="B30" s="375"/>
      <c r="C30" s="375"/>
      <c r="D30" s="375"/>
      <c r="E30" s="187"/>
      <c r="F30" s="188">
        <f>F29*0.7</f>
        <v>68309.517448495404</v>
      </c>
    </row>
    <row r="31" spans="1:11" ht="14.25" customHeight="1" x14ac:dyDescent="0.25">
      <c r="A31" s="373"/>
      <c r="B31" s="373"/>
      <c r="C31" s="373"/>
      <c r="D31" s="373"/>
      <c r="E31" s="373"/>
      <c r="F31" s="373"/>
    </row>
    <row r="32" spans="1:11" ht="14.25" customHeight="1" x14ac:dyDescent="0.25">
      <c r="A32" s="32" t="s">
        <v>264</v>
      </c>
      <c r="B32" s="27"/>
      <c r="C32" s="11"/>
      <c r="D32" s="11"/>
      <c r="E32" s="28"/>
      <c r="F32" s="29"/>
      <c r="G32" s="3"/>
      <c r="H32" s="3"/>
    </row>
    <row r="33" spans="1:6" ht="14.25" customHeight="1" x14ac:dyDescent="0.25">
      <c r="A33" s="48"/>
      <c r="B33" s="45" t="s">
        <v>12</v>
      </c>
      <c r="C33" s="45" t="s">
        <v>8</v>
      </c>
      <c r="D33" s="7"/>
      <c r="E33" s="30"/>
      <c r="F33" s="8"/>
    </row>
    <row r="34" spans="1:6" ht="14.25" customHeight="1" x14ac:dyDescent="0.25">
      <c r="A34" s="100" t="s">
        <v>14</v>
      </c>
      <c r="B34" s="192">
        <f>C17</f>
        <v>0.31999919915110014</v>
      </c>
      <c r="C34" s="42">
        <f>D17</f>
        <v>21242.826836446631</v>
      </c>
      <c r="D34" s="7"/>
      <c r="E34" s="30"/>
      <c r="F34" s="8"/>
    </row>
    <row r="35" spans="1:6" ht="14.25" customHeight="1" x14ac:dyDescent="0.25">
      <c r="A35" s="100" t="s">
        <v>15</v>
      </c>
      <c r="B35" s="192">
        <f>C18</f>
        <v>0.23999439405770118</v>
      </c>
      <c r="C35" s="42">
        <f>D18</f>
        <v>15931.787855126435</v>
      </c>
      <c r="D35" s="7"/>
      <c r="E35" s="30"/>
      <c r="F35" s="38"/>
    </row>
    <row r="36" spans="1:6" ht="14.25" customHeight="1" x14ac:dyDescent="0.25">
      <c r="A36" s="100" t="s">
        <v>265</v>
      </c>
      <c r="B36" s="192">
        <f>C20</f>
        <v>7.6661260936592784E-2</v>
      </c>
      <c r="C36" s="42">
        <f>D20</f>
        <v>5089.0811460147752</v>
      </c>
      <c r="D36" s="7"/>
      <c r="E36" s="30"/>
      <c r="F36" s="38"/>
    </row>
    <row r="37" spans="1:6" ht="14.25" customHeight="1" x14ac:dyDescent="0.25">
      <c r="A37" s="60" t="s">
        <v>266</v>
      </c>
      <c r="B37" s="62">
        <f>C21</f>
        <v>0.15334254309568143</v>
      </c>
      <c r="C37" s="63">
        <f>D21</f>
        <v>10179.491380863716</v>
      </c>
      <c r="D37" s="7"/>
      <c r="E37" s="30"/>
      <c r="F37" s="38"/>
    </row>
    <row r="38" spans="1:6" ht="14.25" customHeight="1" x14ac:dyDescent="0.25">
      <c r="A38" s="48" t="s">
        <v>267</v>
      </c>
      <c r="B38" s="62">
        <f>B34+B35+B36</f>
        <v>0.63665485414539413</v>
      </c>
      <c r="C38" s="63">
        <f>SUM(C34:C37)</f>
        <v>52443.187218451552</v>
      </c>
      <c r="D38" s="7"/>
      <c r="E38" s="30"/>
      <c r="F38" s="8"/>
    </row>
    <row r="39" spans="1:6" ht="14.25" customHeight="1" x14ac:dyDescent="0.25">
      <c r="A39" s="41"/>
      <c r="B39" s="193"/>
      <c r="C39" s="194"/>
      <c r="D39" s="7"/>
      <c r="E39" s="30"/>
      <c r="F39" s="8"/>
    </row>
    <row r="40" spans="1:6" ht="14.25" customHeight="1" x14ac:dyDescent="0.25">
      <c r="A40" s="60" t="s">
        <v>16</v>
      </c>
      <c r="B40" s="62">
        <f>C22</f>
        <v>0.14000840891344826</v>
      </c>
      <c r="C40" s="63">
        <f>D22</f>
        <v>9294.3182173103487</v>
      </c>
      <c r="D40" s="7"/>
      <c r="E40" s="30"/>
      <c r="F40" s="8"/>
    </row>
    <row r="41" spans="1:6" ht="14.25" customHeight="1" x14ac:dyDescent="0.25">
      <c r="A41" s="60" t="s">
        <v>17</v>
      </c>
      <c r="B41" s="62">
        <f>C23</f>
        <v>6.9994193845476199E-2</v>
      </c>
      <c r="C41" s="63">
        <f>D23</f>
        <v>4646.4945642380917</v>
      </c>
      <c r="D41" s="7"/>
      <c r="E41" s="30"/>
      <c r="F41" s="8"/>
    </row>
    <row r="42" spans="1:6" ht="14.25" customHeight="1" x14ac:dyDescent="0.25">
      <c r="A42" s="48" t="s">
        <v>263</v>
      </c>
      <c r="B42" s="193">
        <f>C42/B12</f>
        <v>0.21000260275892454</v>
      </c>
      <c r="C42" s="194">
        <f>B12-C38</f>
        <v>13940.812781548448</v>
      </c>
      <c r="D42" s="7"/>
      <c r="E42" s="30"/>
      <c r="F42" s="8"/>
    </row>
    <row r="43" spans="1:6" ht="14.25" customHeight="1" x14ac:dyDescent="0.25">
      <c r="A43" s="19"/>
      <c r="B43" s="31"/>
      <c r="C43" s="21"/>
      <c r="D43" s="7"/>
      <c r="E43" s="30"/>
      <c r="F43" s="8"/>
    </row>
    <row r="44" spans="1:6" ht="14.25" customHeight="1" x14ac:dyDescent="0.25">
      <c r="A44" s="32" t="s">
        <v>154</v>
      </c>
      <c r="B44" s="31"/>
      <c r="C44" s="21"/>
      <c r="D44" s="7"/>
      <c r="E44" s="30"/>
      <c r="F44" s="8"/>
    </row>
    <row r="45" spans="1:6" ht="14.25" customHeight="1" x14ac:dyDescent="0.25">
      <c r="A45" s="48"/>
      <c r="B45" s="193" t="s">
        <v>8</v>
      </c>
      <c r="C45" s="194" t="s">
        <v>18</v>
      </c>
      <c r="D45" s="7"/>
      <c r="E45" s="30"/>
      <c r="F45" s="8"/>
    </row>
    <row r="46" spans="1:6" ht="19.5" customHeight="1" x14ac:dyDescent="0.25">
      <c r="A46" s="60" t="s">
        <v>30</v>
      </c>
      <c r="B46" s="193"/>
      <c r="C46" s="100">
        <v>7</v>
      </c>
      <c r="D46" s="7"/>
      <c r="E46" s="30"/>
      <c r="F46" s="8"/>
    </row>
    <row r="47" spans="1:6" ht="19.5" customHeight="1" x14ac:dyDescent="0.25">
      <c r="A47" s="60" t="s">
        <v>293</v>
      </c>
      <c r="B47" s="193"/>
      <c r="C47" s="100"/>
      <c r="D47" s="7"/>
      <c r="E47" s="30"/>
      <c r="F47" s="8"/>
    </row>
    <row r="48" spans="1:6" ht="14.25" customHeight="1" x14ac:dyDescent="0.25">
      <c r="A48" s="48" t="s">
        <v>294</v>
      </c>
      <c r="B48" s="194">
        <f>C42*0.95</f>
        <v>13243.772142471025</v>
      </c>
      <c r="C48" s="194">
        <f>B48*C46</f>
        <v>92706.404997297184</v>
      </c>
      <c r="D48" s="7"/>
      <c r="E48" s="30"/>
      <c r="F48" s="8"/>
    </row>
    <row r="49" spans="1:9" ht="14.25" customHeight="1" x14ac:dyDescent="0.25">
      <c r="A49" s="161"/>
      <c r="B49" s="23"/>
      <c r="C49" s="23"/>
      <c r="D49" s="7"/>
      <c r="E49" s="30"/>
      <c r="F49" s="8"/>
    </row>
    <row r="50" spans="1:9" ht="14.25" customHeight="1" x14ac:dyDescent="0.25">
      <c r="A50" s="376" t="s">
        <v>155</v>
      </c>
      <c r="B50" s="376"/>
      <c r="C50" s="20"/>
      <c r="D50" s="21"/>
      <c r="E50" s="7"/>
      <c r="F50" s="24"/>
    </row>
    <row r="51" spans="1:9" ht="14.25" customHeight="1" x14ac:dyDescent="0.25">
      <c r="A51" s="48"/>
      <c r="B51" s="146" t="s">
        <v>19</v>
      </c>
      <c r="C51" s="20"/>
      <c r="D51" s="21"/>
      <c r="E51" s="7"/>
      <c r="F51" s="24"/>
      <c r="G51" s="5"/>
      <c r="H51" s="5"/>
      <c r="I51" s="5"/>
    </row>
    <row r="52" spans="1:9" ht="16.5" customHeight="1" x14ac:dyDescent="0.25">
      <c r="A52" s="60" t="s">
        <v>240</v>
      </c>
      <c r="B52" s="195">
        <v>10</v>
      </c>
      <c r="C52" s="8"/>
      <c r="D52" s="21"/>
      <c r="E52" s="21"/>
      <c r="F52" s="7"/>
    </row>
    <row r="53" spans="1:9" ht="16.5" customHeight="1" x14ac:dyDescent="0.25">
      <c r="A53" s="196" t="s">
        <v>32</v>
      </c>
      <c r="B53" s="197">
        <f>C48*B52</f>
        <v>927064.0499729719</v>
      </c>
      <c r="C53" s="11"/>
      <c r="D53" s="29"/>
      <c r="E53" s="11"/>
      <c r="F53" s="29"/>
      <c r="G53" s="22"/>
      <c r="H53" s="5"/>
      <c r="I53" s="5"/>
    </row>
    <row r="54" spans="1:9" ht="12.75" customHeight="1" x14ac:dyDescent="0.25">
      <c r="A54" s="60" t="s">
        <v>28</v>
      </c>
      <c r="B54" s="195">
        <f>C48*B52*0.5</f>
        <v>463532.02498648595</v>
      </c>
      <c r="C54" s="23"/>
      <c r="D54" s="10"/>
      <c r="E54" s="10"/>
      <c r="F54" s="23"/>
      <c r="G54" s="24"/>
      <c r="H54" s="25"/>
      <c r="I54" s="5"/>
    </row>
    <row r="55" spans="1:9" ht="12.75" customHeight="1" x14ac:dyDescent="0.25">
      <c r="A55" s="60"/>
      <c r="B55" s="195"/>
      <c r="C55" s="23"/>
      <c r="D55" s="10"/>
      <c r="E55" s="10"/>
      <c r="F55" s="23"/>
      <c r="G55" s="24"/>
      <c r="H55" s="25"/>
      <c r="I55" s="5"/>
    </row>
    <row r="56" spans="1:9" ht="12.75" customHeight="1" x14ac:dyDescent="0.25">
      <c r="A56" s="60" t="s">
        <v>29</v>
      </c>
      <c r="B56" s="64">
        <v>35</v>
      </c>
      <c r="C56" s="23"/>
      <c r="D56" s="10"/>
      <c r="E56" s="10"/>
      <c r="F56" s="23"/>
      <c r="G56" s="24"/>
      <c r="H56" s="25"/>
      <c r="I56" s="5"/>
    </row>
    <row r="57" spans="1:9" ht="12.75" customHeight="1" x14ac:dyDescent="0.25">
      <c r="A57" s="60" t="s">
        <v>26</v>
      </c>
      <c r="B57" s="198">
        <f>F30*B56</f>
        <v>2390833.1106973393</v>
      </c>
      <c r="C57" s="23"/>
      <c r="D57" s="10"/>
      <c r="E57" s="10"/>
      <c r="F57" s="23"/>
      <c r="G57" s="24"/>
      <c r="H57" s="25"/>
      <c r="I57" s="5"/>
    </row>
    <row r="58" spans="1:9" ht="12.75" customHeight="1" x14ac:dyDescent="0.25">
      <c r="A58" s="60" t="s">
        <v>27</v>
      </c>
      <c r="B58" s="195">
        <f>F30*B56*0.5</f>
        <v>1195416.5553486696</v>
      </c>
      <c r="C58" s="23"/>
      <c r="D58" s="10"/>
      <c r="E58" s="10"/>
      <c r="F58" s="23"/>
      <c r="G58" s="24"/>
      <c r="H58" s="25"/>
      <c r="I58" s="5"/>
    </row>
    <row r="59" spans="1:9" ht="12.75" customHeight="1" x14ac:dyDescent="0.25">
      <c r="A59" s="14"/>
      <c r="B59" s="26"/>
      <c r="C59" s="23"/>
      <c r="D59" s="10"/>
      <c r="E59" s="10"/>
      <c r="F59" s="23"/>
      <c r="G59" s="24"/>
      <c r="H59" s="25"/>
      <c r="I59" s="5"/>
    </row>
    <row r="60" spans="1:9" ht="12.75" customHeight="1" x14ac:dyDescent="0.25">
      <c r="A60" s="180" t="s">
        <v>156</v>
      </c>
      <c r="B60" s="26"/>
      <c r="C60" s="23"/>
      <c r="D60" s="10"/>
      <c r="E60" s="10"/>
      <c r="F60" s="23"/>
      <c r="G60" s="24"/>
      <c r="H60" s="25"/>
      <c r="I60" s="5"/>
    </row>
    <row r="61" spans="1:9" ht="15" customHeight="1" x14ac:dyDescent="0.25">
      <c r="A61" s="136" t="s">
        <v>100</v>
      </c>
      <c r="B61" s="137" t="s">
        <v>19</v>
      </c>
      <c r="C61" s="8"/>
      <c r="D61" s="10"/>
    </row>
    <row r="62" spans="1:9" ht="15" customHeight="1" x14ac:dyDescent="0.25">
      <c r="A62" s="135" t="s">
        <v>22</v>
      </c>
      <c r="B62" s="138"/>
      <c r="C62" s="8"/>
      <c r="D62" s="10"/>
    </row>
    <row r="63" spans="1:9" ht="15" customHeight="1" x14ac:dyDescent="0.25">
      <c r="A63" s="199" t="s">
        <v>3</v>
      </c>
      <c r="B63" s="138">
        <f>C48*0.5*B52</f>
        <v>463532.02498648595</v>
      </c>
      <c r="C63" s="8"/>
      <c r="D63" s="10"/>
      <c r="E63" s="10"/>
      <c r="F63" s="23"/>
      <c r="G63" s="5"/>
      <c r="H63" s="5"/>
      <c r="I63" s="5"/>
    </row>
    <row r="64" spans="1:9" ht="15" customHeight="1" x14ac:dyDescent="0.25">
      <c r="A64" s="199" t="s">
        <v>4</v>
      </c>
      <c r="B64" s="138">
        <f>B63</f>
        <v>463532.02498648595</v>
      </c>
      <c r="C64" s="8"/>
      <c r="D64" s="10"/>
      <c r="E64" s="10"/>
      <c r="F64" s="23"/>
      <c r="G64" s="5"/>
      <c r="H64" s="5"/>
      <c r="I64" s="5"/>
    </row>
    <row r="65" spans="1:9" ht="15" customHeight="1" x14ac:dyDescent="0.25">
      <c r="A65" s="199" t="s">
        <v>5</v>
      </c>
      <c r="B65" s="138">
        <f>C48*B52</f>
        <v>927064.0499729719</v>
      </c>
      <c r="C65" s="8"/>
      <c r="D65" s="10"/>
      <c r="E65" s="10"/>
      <c r="F65" s="23"/>
      <c r="G65" s="5"/>
      <c r="H65" s="5"/>
      <c r="I65" s="5"/>
    </row>
    <row r="66" spans="1:9" ht="15" customHeight="1" x14ac:dyDescent="0.25">
      <c r="A66" s="135" t="s">
        <v>23</v>
      </c>
      <c r="B66" s="138"/>
      <c r="C66" s="8"/>
      <c r="D66" s="10"/>
      <c r="E66" s="10"/>
      <c r="F66" s="23"/>
      <c r="G66" s="5"/>
      <c r="H66" s="5"/>
      <c r="I66" s="5"/>
    </row>
    <row r="67" spans="1:9" ht="15" customHeight="1" x14ac:dyDescent="0.25">
      <c r="A67" s="199" t="s">
        <v>104</v>
      </c>
      <c r="B67" s="138">
        <f>B54*0.5</f>
        <v>231766.01249324298</v>
      </c>
      <c r="C67" s="8"/>
      <c r="D67" s="10"/>
      <c r="E67" s="10"/>
      <c r="F67" s="23"/>
      <c r="G67" s="5"/>
      <c r="H67" s="5"/>
      <c r="I67" s="5"/>
    </row>
    <row r="68" spans="1:9" ht="15" customHeight="1" x14ac:dyDescent="0.25">
      <c r="A68" s="199" t="s">
        <v>105</v>
      </c>
      <c r="B68" s="138">
        <f>B67</f>
        <v>231766.01249324298</v>
      </c>
      <c r="C68" s="8"/>
      <c r="D68" s="10"/>
      <c r="E68" s="10"/>
      <c r="F68" s="23"/>
      <c r="G68" s="5"/>
      <c r="H68" s="5"/>
      <c r="I68" s="5"/>
    </row>
    <row r="69" spans="1:9" ht="15" customHeight="1" x14ac:dyDescent="0.25">
      <c r="A69" s="199" t="s">
        <v>106</v>
      </c>
      <c r="B69" s="138">
        <f>B54</f>
        <v>463532.02498648595</v>
      </c>
      <c r="C69" s="8"/>
      <c r="D69" s="10"/>
      <c r="E69" s="10"/>
      <c r="F69" s="23"/>
      <c r="G69" s="5"/>
      <c r="H69" s="5"/>
      <c r="I69" s="5"/>
    </row>
    <row r="70" spans="1:9" ht="15" customHeight="1" x14ac:dyDescent="0.25">
      <c r="A70" s="135" t="s">
        <v>107</v>
      </c>
      <c r="B70" s="138"/>
      <c r="C70" s="8"/>
      <c r="D70" s="10"/>
      <c r="E70" s="10"/>
      <c r="F70" s="23"/>
      <c r="G70" s="5"/>
      <c r="H70" s="5"/>
      <c r="I70" s="5"/>
    </row>
    <row r="71" spans="1:9" ht="15" customHeight="1" x14ac:dyDescent="0.25">
      <c r="A71" s="136" t="s">
        <v>3</v>
      </c>
      <c r="B71" s="200">
        <f>B63+B67</f>
        <v>695298.03747972893</v>
      </c>
      <c r="C71" s="8"/>
      <c r="D71" s="10"/>
      <c r="E71" s="10"/>
      <c r="F71" s="23"/>
      <c r="G71" s="5"/>
      <c r="H71" s="5"/>
      <c r="I71" s="5"/>
    </row>
    <row r="72" spans="1:9" ht="15" customHeight="1" x14ac:dyDescent="0.25">
      <c r="A72" s="136" t="s">
        <v>4</v>
      </c>
      <c r="B72" s="200">
        <f>B64+B68</f>
        <v>695298.03747972893</v>
      </c>
      <c r="C72" s="8"/>
      <c r="D72" s="10"/>
      <c r="E72" s="10"/>
      <c r="F72" s="23"/>
      <c r="G72" s="5"/>
      <c r="H72" s="5"/>
      <c r="I72" s="5"/>
    </row>
    <row r="73" spans="1:9" ht="15" customHeight="1" x14ac:dyDescent="0.25">
      <c r="A73" s="136" t="s">
        <v>5</v>
      </c>
      <c r="B73" s="200">
        <f>B65+B69</f>
        <v>1390596.0749594579</v>
      </c>
      <c r="C73" s="8"/>
      <c r="D73" s="10"/>
      <c r="E73" s="10"/>
      <c r="F73" s="23"/>
      <c r="G73" s="5"/>
      <c r="H73" s="5"/>
      <c r="I73" s="5"/>
    </row>
    <row r="74" spans="1:9" ht="14.25" customHeight="1" x14ac:dyDescent="0.25">
      <c r="A74" s="87"/>
      <c r="B74" s="86"/>
      <c r="C74" s="8"/>
      <c r="D74" s="10"/>
      <c r="E74" s="10"/>
      <c r="F74" s="23"/>
      <c r="G74" s="5"/>
      <c r="H74" s="5"/>
      <c r="I74" s="5"/>
    </row>
    <row r="75" spans="1:9" ht="14.25" customHeight="1" x14ac:dyDescent="0.25">
      <c r="A75" s="85" t="s">
        <v>157</v>
      </c>
      <c r="B75" s="86"/>
      <c r="C75" s="8"/>
      <c r="D75" s="10"/>
      <c r="E75" s="10"/>
      <c r="F75" s="23"/>
      <c r="G75" s="5"/>
      <c r="H75" s="5"/>
      <c r="I75" s="5"/>
    </row>
    <row r="76" spans="1:9" ht="15" customHeight="1" x14ac:dyDescent="0.25">
      <c r="A76" s="133" t="s">
        <v>101</v>
      </c>
      <c r="B76" s="134" t="s">
        <v>19</v>
      </c>
      <c r="C76" s="8"/>
      <c r="D76" s="10"/>
      <c r="E76" s="10"/>
      <c r="F76" s="23"/>
      <c r="G76" s="5"/>
      <c r="H76" s="5"/>
      <c r="I76" s="5"/>
    </row>
    <row r="77" spans="1:9" ht="15" customHeight="1" x14ac:dyDescent="0.25">
      <c r="A77" s="132" t="s">
        <v>25</v>
      </c>
      <c r="B77" s="201"/>
      <c r="C77" s="8"/>
      <c r="D77" s="10"/>
      <c r="E77" s="10"/>
      <c r="F77" s="23"/>
      <c r="G77" s="5"/>
      <c r="H77" s="5"/>
      <c r="I77" s="5"/>
    </row>
    <row r="78" spans="1:9" ht="15" customHeight="1" x14ac:dyDescent="0.25">
      <c r="A78" s="202" t="s">
        <v>4</v>
      </c>
      <c r="B78" s="201">
        <f>B57</f>
        <v>2390833.1106973393</v>
      </c>
      <c r="C78" s="8"/>
      <c r="D78" s="10"/>
      <c r="E78" s="10"/>
      <c r="F78" s="23"/>
      <c r="G78" s="5"/>
      <c r="H78" s="5"/>
      <c r="I78" s="5"/>
    </row>
    <row r="79" spans="1:9" ht="15" customHeight="1" x14ac:dyDescent="0.25">
      <c r="A79" s="202" t="s">
        <v>5</v>
      </c>
      <c r="B79" s="201">
        <f>B78</f>
        <v>2390833.1106973393</v>
      </c>
      <c r="C79" s="8"/>
      <c r="D79" s="10"/>
      <c r="E79" s="10"/>
      <c r="F79" s="23"/>
      <c r="G79" s="5"/>
      <c r="H79" s="5"/>
      <c r="I79" s="5"/>
    </row>
    <row r="80" spans="1:9" ht="15" customHeight="1" x14ac:dyDescent="0.25">
      <c r="A80" s="132" t="s">
        <v>24</v>
      </c>
      <c r="B80" s="201"/>
      <c r="C80" s="8"/>
      <c r="D80" s="10"/>
      <c r="E80" s="10"/>
      <c r="F80" s="23"/>
      <c r="G80" s="5"/>
      <c r="H80" s="5"/>
      <c r="I80" s="5"/>
    </row>
    <row r="81" spans="1:9" ht="15" customHeight="1" x14ac:dyDescent="0.25">
      <c r="A81" s="202" t="s">
        <v>103</v>
      </c>
      <c r="B81" s="203">
        <f>B58</f>
        <v>1195416.5553486696</v>
      </c>
      <c r="C81" s="33"/>
      <c r="D81" s="25"/>
      <c r="E81" s="25"/>
      <c r="F81" s="33"/>
      <c r="G81" s="9"/>
      <c r="H81" s="13"/>
      <c r="I81" s="5"/>
    </row>
    <row r="82" spans="1:9" ht="15" customHeight="1" x14ac:dyDescent="0.25">
      <c r="A82" s="202" t="s">
        <v>102</v>
      </c>
      <c r="B82" s="203">
        <f>B81</f>
        <v>1195416.5553486696</v>
      </c>
      <c r="C82" s="33"/>
      <c r="D82" s="25"/>
      <c r="E82" s="25"/>
      <c r="F82" s="33"/>
      <c r="G82" s="9"/>
      <c r="H82" s="13"/>
      <c r="I82" s="5"/>
    </row>
    <row r="83" spans="1:9" ht="15" customHeight="1" x14ac:dyDescent="0.25">
      <c r="A83" s="132" t="s">
        <v>108</v>
      </c>
      <c r="B83" s="203"/>
      <c r="C83" s="33"/>
      <c r="D83" s="25"/>
      <c r="E83" s="25"/>
      <c r="F83" s="33"/>
      <c r="G83" s="9"/>
      <c r="H83" s="13"/>
      <c r="I83" s="5"/>
    </row>
    <row r="84" spans="1:9" ht="15" customHeight="1" x14ac:dyDescent="0.25">
      <c r="A84" s="133" t="s">
        <v>4</v>
      </c>
      <c r="B84" s="204">
        <f>B78+B81</f>
        <v>3586249.6660460089</v>
      </c>
      <c r="C84" s="33"/>
      <c r="D84" s="25"/>
      <c r="E84" s="25"/>
      <c r="F84" s="33"/>
      <c r="G84" s="9"/>
      <c r="H84" s="13"/>
      <c r="I84" s="5"/>
    </row>
    <row r="85" spans="1:9" ht="15" customHeight="1" x14ac:dyDescent="0.25">
      <c r="A85" s="133" t="s">
        <v>5</v>
      </c>
      <c r="B85" s="204">
        <f>B79+B82</f>
        <v>3586249.6660460089</v>
      </c>
      <c r="C85" s="33"/>
      <c r="D85" s="25"/>
      <c r="E85" s="25"/>
      <c r="F85" s="33"/>
      <c r="G85" s="9"/>
      <c r="H85" s="13"/>
      <c r="I85" s="5"/>
    </row>
    <row r="86" spans="1:9" ht="15" customHeight="1" x14ac:dyDescent="0.25">
      <c r="A86" s="32"/>
      <c r="B86" s="34"/>
      <c r="C86" s="25"/>
      <c r="D86" s="25"/>
      <c r="E86" s="25"/>
      <c r="F86" s="33"/>
      <c r="G86" s="9"/>
      <c r="H86" s="13"/>
    </row>
    <row r="87" spans="1:9" ht="15" customHeight="1" x14ac:dyDescent="0.25">
      <c r="A87" s="32" t="s">
        <v>158</v>
      </c>
      <c r="B87" s="34"/>
      <c r="C87" s="25"/>
      <c r="D87" s="25"/>
      <c r="E87" s="25"/>
      <c r="F87" s="33"/>
      <c r="G87" s="9"/>
      <c r="H87" s="13"/>
    </row>
    <row r="88" spans="1:9" ht="17.25" customHeight="1" x14ac:dyDescent="0.25">
      <c r="A88" s="119"/>
      <c r="B88" s="265" t="s">
        <v>19</v>
      </c>
      <c r="C88" s="139" t="s">
        <v>20</v>
      </c>
      <c r="D88" s="265" t="s">
        <v>33</v>
      </c>
      <c r="E88" s="25"/>
      <c r="F88" s="33"/>
      <c r="G88" s="9"/>
      <c r="H88" s="13"/>
    </row>
    <row r="89" spans="1:9" x14ac:dyDescent="0.25">
      <c r="A89" s="48" t="s">
        <v>3</v>
      </c>
      <c r="B89" s="140">
        <f>B63+B67</f>
        <v>695298.03747972893</v>
      </c>
      <c r="C89" s="141">
        <f>B89/60</f>
        <v>11588.300624662148</v>
      </c>
      <c r="D89" s="141">
        <f>C89/C92</f>
        <v>8.7790156247440514</v>
      </c>
      <c r="E89" s="25"/>
      <c r="F89" s="33"/>
      <c r="G89" s="9"/>
      <c r="H89" s="13"/>
    </row>
    <row r="90" spans="1:9" x14ac:dyDescent="0.25">
      <c r="A90" s="48" t="s">
        <v>4</v>
      </c>
      <c r="B90" s="140">
        <f>B72-B84</f>
        <v>-2890951.62856628</v>
      </c>
      <c r="C90" s="141">
        <f>B90/60</f>
        <v>-48182.527142771331</v>
      </c>
      <c r="D90" s="141">
        <f>C90/C92</f>
        <v>-36.501914502099496</v>
      </c>
      <c r="E90" s="25"/>
      <c r="F90" s="33"/>
      <c r="G90" s="9"/>
      <c r="H90" s="13"/>
    </row>
    <row r="91" spans="1:9" x14ac:dyDescent="0.25">
      <c r="A91" s="48" t="s">
        <v>5</v>
      </c>
      <c r="B91" s="140">
        <f>B73-B85</f>
        <v>-2195653.5910865511</v>
      </c>
      <c r="C91" s="141">
        <f>B91/60</f>
        <v>-36594.226518109186</v>
      </c>
      <c r="D91" s="141">
        <f>C91/C92</f>
        <v>-27.722898877355444</v>
      </c>
      <c r="E91" s="25"/>
      <c r="F91" s="33"/>
      <c r="G91" s="9"/>
      <c r="H91" s="13"/>
    </row>
    <row r="92" spans="1:9" x14ac:dyDescent="0.25">
      <c r="A92" s="373" t="s">
        <v>355</v>
      </c>
      <c r="B92" s="373"/>
      <c r="C92" s="36">
        <f>7.5*5*44*0.8</f>
        <v>1320</v>
      </c>
      <c r="D92" s="25"/>
      <c r="E92" s="25"/>
      <c r="F92" s="33"/>
      <c r="G92" s="9"/>
      <c r="H92" s="13"/>
    </row>
    <row r="93" spans="1:9" x14ac:dyDescent="0.25">
      <c r="A93" s="6"/>
      <c r="B93" s="34"/>
      <c r="C93" s="25"/>
      <c r="D93" s="25"/>
      <c r="E93" s="25"/>
      <c r="F93" s="33"/>
      <c r="G93" s="9"/>
      <c r="H93" s="13"/>
    </row>
    <row r="94" spans="1:9" x14ac:dyDescent="0.25">
      <c r="A94" s="376" t="s">
        <v>356</v>
      </c>
      <c r="B94" s="376"/>
      <c r="C94" s="376"/>
      <c r="D94" s="376"/>
      <c r="E94" s="7"/>
      <c r="F94" s="7"/>
    </row>
    <row r="95" spans="1:9" x14ac:dyDescent="0.25">
      <c r="A95" s="347"/>
      <c r="B95" s="142" t="s">
        <v>21</v>
      </c>
      <c r="C95" s="348" t="s">
        <v>18</v>
      </c>
      <c r="D95" s="348" t="s">
        <v>357</v>
      </c>
      <c r="E95" s="7"/>
      <c r="F95" s="7"/>
    </row>
    <row r="96" spans="1:9" x14ac:dyDescent="0.25">
      <c r="A96" s="93" t="s">
        <v>3</v>
      </c>
      <c r="B96" s="91">
        <f>D89*2/3</f>
        <v>5.8526770831627006</v>
      </c>
      <c r="C96" s="350"/>
      <c r="D96" s="350"/>
      <c r="E96" s="7"/>
      <c r="F96" s="7"/>
    </row>
    <row r="97" spans="1:6" x14ac:dyDescent="0.25">
      <c r="A97" s="93" t="s">
        <v>4</v>
      </c>
      <c r="B97" s="92">
        <f>D90*2/3</f>
        <v>-24.334609668066332</v>
      </c>
      <c r="C97" s="350"/>
      <c r="D97" s="350"/>
      <c r="E97" s="7"/>
      <c r="F97" s="7"/>
    </row>
    <row r="98" spans="1:6" x14ac:dyDescent="0.25">
      <c r="A98" s="93" t="s">
        <v>5</v>
      </c>
      <c r="B98" s="92">
        <f>D91*2/3</f>
        <v>-18.481932584903628</v>
      </c>
      <c r="C98" s="350"/>
      <c r="D98" s="350"/>
      <c r="E98" s="7"/>
      <c r="F98" s="7"/>
    </row>
    <row r="99" spans="1:6" x14ac:dyDescent="0.25">
      <c r="A99" s="93" t="s">
        <v>34</v>
      </c>
      <c r="B99" s="350"/>
      <c r="C99" s="94">
        <f>C48/F30</f>
        <v>1.3571520991521679</v>
      </c>
      <c r="D99" s="350"/>
      <c r="E99" s="7"/>
      <c r="F99" s="7"/>
    </row>
    <row r="100" spans="1:6" x14ac:dyDescent="0.25">
      <c r="A100" s="93" t="s">
        <v>270</v>
      </c>
      <c r="B100" s="349"/>
      <c r="C100" s="350"/>
      <c r="D100" s="94">
        <f>F30/C42</f>
        <v>4.8999666317094075</v>
      </c>
      <c r="E100" s="7"/>
      <c r="F100" s="7"/>
    </row>
    <row r="101" spans="1:6" x14ac:dyDescent="0.25">
      <c r="A101" s="372" t="s">
        <v>159</v>
      </c>
      <c r="B101" s="372"/>
      <c r="C101" s="372"/>
      <c r="D101" s="7"/>
      <c r="E101" s="7"/>
      <c r="F101" s="7"/>
    </row>
    <row r="102" spans="1:6" x14ac:dyDescent="0.25">
      <c r="A102" s="7"/>
      <c r="B102" s="7"/>
      <c r="C102" s="7"/>
      <c r="D102" s="7"/>
      <c r="E102" s="7"/>
      <c r="F102" s="7"/>
    </row>
    <row r="103" spans="1:6" x14ac:dyDescent="0.25">
      <c r="A103" s="7"/>
      <c r="B103" s="7"/>
      <c r="C103" s="7"/>
      <c r="D103" s="7"/>
      <c r="E103" s="7"/>
      <c r="F103" s="7"/>
    </row>
    <row r="104" spans="1:6" x14ac:dyDescent="0.25">
      <c r="A104" s="7"/>
      <c r="B104" s="7"/>
      <c r="C104" s="7"/>
      <c r="D104" s="7"/>
      <c r="E104" s="7"/>
      <c r="F104" s="7"/>
    </row>
    <row r="105" spans="1:6" x14ac:dyDescent="0.25">
      <c r="A105" s="7"/>
      <c r="B105" s="7"/>
      <c r="C105" s="7"/>
      <c r="D105" s="7"/>
      <c r="E105" s="7"/>
      <c r="F105" s="7"/>
    </row>
    <row r="106" spans="1:6" x14ac:dyDescent="0.25">
      <c r="A106" s="7"/>
      <c r="B106" s="7"/>
      <c r="C106" s="7"/>
      <c r="D106" s="7"/>
      <c r="E106" s="7"/>
      <c r="F106" s="7"/>
    </row>
    <row r="107" spans="1:6" x14ac:dyDescent="0.25">
      <c r="A107" s="7"/>
      <c r="B107" s="7"/>
      <c r="C107" s="7"/>
      <c r="D107" s="7"/>
      <c r="E107" s="7"/>
      <c r="F107" s="7"/>
    </row>
    <row r="108" spans="1:6" x14ac:dyDescent="0.25">
      <c r="A108" s="7"/>
      <c r="B108" s="7"/>
      <c r="C108" s="7"/>
      <c r="D108" s="7"/>
      <c r="E108" s="7"/>
      <c r="F108" s="7"/>
    </row>
    <row r="109" spans="1:6" x14ac:dyDescent="0.25">
      <c r="A109" s="7"/>
      <c r="B109" s="7"/>
      <c r="C109" s="7"/>
      <c r="D109" s="7"/>
      <c r="E109" s="7"/>
      <c r="F109" s="7"/>
    </row>
    <row r="110" spans="1:6" x14ac:dyDescent="0.25">
      <c r="A110" s="7"/>
      <c r="B110" s="7"/>
      <c r="C110" s="7"/>
      <c r="D110" s="7"/>
      <c r="E110" s="7"/>
      <c r="F110" s="7"/>
    </row>
    <row r="111" spans="1:6" x14ac:dyDescent="0.25">
      <c r="A111" s="7"/>
      <c r="B111" s="7"/>
      <c r="C111" s="7"/>
      <c r="D111" s="7"/>
      <c r="E111" s="7"/>
      <c r="F111" s="7"/>
    </row>
    <row r="112" spans="1:6" x14ac:dyDescent="0.25">
      <c r="A112" s="7"/>
      <c r="B112" s="7"/>
      <c r="C112" s="7"/>
      <c r="D112" s="7"/>
      <c r="E112" s="7"/>
      <c r="F112" s="7"/>
    </row>
    <row r="113" spans="1:6" x14ac:dyDescent="0.25">
      <c r="A113" s="7"/>
      <c r="B113" s="7"/>
      <c r="C113" s="7"/>
      <c r="D113" s="7"/>
      <c r="E113" s="7"/>
      <c r="F113" s="7"/>
    </row>
    <row r="114" spans="1:6" x14ac:dyDescent="0.25">
      <c r="A114" s="7"/>
      <c r="B114" s="7"/>
      <c r="C114" s="7"/>
      <c r="D114" s="7"/>
      <c r="E114" s="7"/>
      <c r="F114" s="7"/>
    </row>
    <row r="115" spans="1:6" x14ac:dyDescent="0.25">
      <c r="A115" s="7"/>
      <c r="B115" s="7"/>
      <c r="C115" s="7"/>
      <c r="D115" s="7"/>
      <c r="E115" s="7"/>
      <c r="F115" s="7"/>
    </row>
    <row r="116" spans="1:6" x14ac:dyDescent="0.25">
      <c r="A116" s="7"/>
      <c r="B116" s="7"/>
      <c r="C116" s="7"/>
      <c r="D116" s="7"/>
      <c r="E116" s="7"/>
      <c r="F116" s="7"/>
    </row>
    <row r="117" spans="1:6" x14ac:dyDescent="0.25">
      <c r="A117" s="7"/>
      <c r="B117" s="7"/>
      <c r="C117" s="7"/>
      <c r="D117" s="7"/>
      <c r="E117" s="7"/>
      <c r="F117" s="7"/>
    </row>
    <row r="118" spans="1:6" x14ac:dyDescent="0.25">
      <c r="A118" s="7"/>
      <c r="B118" s="7"/>
      <c r="C118" s="7"/>
      <c r="D118" s="7"/>
      <c r="E118" s="7"/>
      <c r="F118" s="7"/>
    </row>
    <row r="119" spans="1:6" x14ac:dyDescent="0.25">
      <c r="A119" s="7"/>
      <c r="B119" s="7"/>
      <c r="C119" s="7"/>
      <c r="D119" s="7"/>
      <c r="E119" s="7"/>
      <c r="F119" s="7"/>
    </row>
    <row r="120" spans="1:6" x14ac:dyDescent="0.25">
      <c r="A120" s="7"/>
      <c r="B120" s="7"/>
      <c r="C120" s="7"/>
      <c r="D120" s="7"/>
      <c r="E120" s="7"/>
      <c r="F120" s="7"/>
    </row>
    <row r="121" spans="1:6" x14ac:dyDescent="0.25">
      <c r="A121" s="7"/>
      <c r="B121" s="7"/>
      <c r="C121" s="7"/>
      <c r="D121" s="7"/>
      <c r="E121" s="7"/>
      <c r="F121" s="7"/>
    </row>
    <row r="122" spans="1:6" x14ac:dyDescent="0.25">
      <c r="A122" s="7"/>
      <c r="B122" s="7"/>
      <c r="C122" s="7"/>
      <c r="D122" s="7"/>
      <c r="E122" s="7"/>
      <c r="F122" s="7"/>
    </row>
    <row r="123" spans="1:6" x14ac:dyDescent="0.25">
      <c r="A123" s="7"/>
      <c r="B123" s="7"/>
      <c r="C123" s="7"/>
      <c r="D123" s="7"/>
      <c r="E123" s="7"/>
      <c r="F123" s="7"/>
    </row>
    <row r="124" spans="1:6" x14ac:dyDescent="0.25">
      <c r="A124" s="7"/>
      <c r="B124" s="7"/>
      <c r="C124" s="7"/>
      <c r="D124" s="7"/>
      <c r="E124" s="7"/>
      <c r="F124" s="7"/>
    </row>
    <row r="125" spans="1:6" x14ac:dyDescent="0.25">
      <c r="A125" s="7"/>
      <c r="B125" s="7"/>
      <c r="C125" s="7"/>
      <c r="D125" s="7"/>
      <c r="E125" s="7"/>
      <c r="F125" s="7"/>
    </row>
    <row r="126" spans="1:6" x14ac:dyDescent="0.25">
      <c r="A126" s="7"/>
      <c r="B126" s="7"/>
      <c r="C126" s="7"/>
      <c r="D126" s="7"/>
      <c r="E126" s="7"/>
      <c r="F126" s="7"/>
    </row>
    <row r="127" spans="1:6" x14ac:dyDescent="0.25">
      <c r="A127" s="7"/>
      <c r="B127" s="7"/>
      <c r="C127" s="7"/>
      <c r="D127" s="7"/>
      <c r="E127" s="7"/>
      <c r="F127" s="7"/>
    </row>
    <row r="128" spans="1:6" x14ac:dyDescent="0.25">
      <c r="A128" s="7"/>
      <c r="B128" s="7"/>
      <c r="C128" s="7"/>
      <c r="D128" s="7"/>
      <c r="E128" s="7"/>
      <c r="F128" s="7"/>
    </row>
    <row r="129" spans="1:6" x14ac:dyDescent="0.25">
      <c r="A129" s="7"/>
      <c r="B129" s="7"/>
      <c r="C129" s="7"/>
      <c r="D129" s="7"/>
      <c r="E129" s="7"/>
      <c r="F129" s="7"/>
    </row>
    <row r="130" spans="1:6" x14ac:dyDescent="0.25">
      <c r="A130" s="7"/>
      <c r="B130" s="7"/>
      <c r="C130" s="7"/>
      <c r="D130" s="7"/>
      <c r="E130" s="7"/>
      <c r="F130" s="7"/>
    </row>
    <row r="131" spans="1:6" x14ac:dyDescent="0.25">
      <c r="A131" s="7"/>
      <c r="B131" s="7"/>
      <c r="C131" s="7"/>
      <c r="D131" s="7"/>
      <c r="E131" s="7"/>
      <c r="F131" s="7"/>
    </row>
    <row r="132" spans="1:6" x14ac:dyDescent="0.25">
      <c r="A132" s="7"/>
      <c r="B132" s="7"/>
      <c r="C132" s="7"/>
      <c r="D132" s="7"/>
      <c r="E132" s="7"/>
      <c r="F132" s="7"/>
    </row>
    <row r="133" spans="1:6" x14ac:dyDescent="0.25">
      <c r="A133" s="7"/>
      <c r="B133" s="7"/>
      <c r="C133" s="7"/>
      <c r="D133" s="7"/>
      <c r="E133" s="7"/>
      <c r="F133" s="7"/>
    </row>
    <row r="134" spans="1:6" x14ac:dyDescent="0.25">
      <c r="A134" s="7"/>
      <c r="B134" s="7"/>
      <c r="C134" s="7"/>
      <c r="D134" s="7"/>
      <c r="E134" s="7"/>
      <c r="F134" s="7"/>
    </row>
    <row r="135" spans="1:6" x14ac:dyDescent="0.25">
      <c r="A135" s="7"/>
      <c r="B135" s="7"/>
      <c r="C135" s="7"/>
      <c r="D135" s="7"/>
      <c r="E135" s="7"/>
      <c r="F135" s="7"/>
    </row>
    <row r="136" spans="1:6" x14ac:dyDescent="0.25">
      <c r="A136" s="7"/>
      <c r="B136" s="7"/>
      <c r="C136" s="7"/>
      <c r="D136" s="7"/>
      <c r="E136" s="7"/>
      <c r="F136" s="7"/>
    </row>
    <row r="137" spans="1:6" x14ac:dyDescent="0.25">
      <c r="A137" s="7"/>
      <c r="B137" s="7"/>
      <c r="C137" s="7"/>
      <c r="D137" s="7"/>
      <c r="E137" s="7"/>
      <c r="F137" s="7"/>
    </row>
    <row r="138" spans="1:6" x14ac:dyDescent="0.25">
      <c r="A138" s="7"/>
      <c r="B138" s="7"/>
      <c r="C138" s="7"/>
      <c r="D138" s="7"/>
      <c r="E138" s="7"/>
      <c r="F138" s="7"/>
    </row>
    <row r="139" spans="1:6" x14ac:dyDescent="0.25">
      <c r="A139" s="7"/>
      <c r="B139" s="7"/>
      <c r="C139" s="7"/>
      <c r="D139" s="7"/>
      <c r="E139" s="7"/>
      <c r="F139" s="7"/>
    </row>
    <row r="140" spans="1:6" x14ac:dyDescent="0.25">
      <c r="A140" s="7"/>
      <c r="B140" s="7"/>
      <c r="C140" s="7"/>
      <c r="D140" s="7"/>
      <c r="E140" s="7"/>
      <c r="F140" s="7"/>
    </row>
    <row r="141" spans="1:6" x14ac:dyDescent="0.25">
      <c r="A141" s="7"/>
      <c r="B141" s="7"/>
      <c r="C141" s="7"/>
      <c r="D141" s="7"/>
      <c r="E141" s="7"/>
      <c r="F141" s="7"/>
    </row>
    <row r="142" spans="1:6" x14ac:dyDescent="0.25">
      <c r="A142" s="7"/>
      <c r="B142" s="7"/>
      <c r="C142" s="7"/>
      <c r="D142" s="7"/>
      <c r="E142" s="7"/>
      <c r="F142" s="7"/>
    </row>
    <row r="143" spans="1:6" x14ac:dyDescent="0.25">
      <c r="A143" s="7"/>
      <c r="B143" s="7"/>
      <c r="C143" s="7"/>
      <c r="D143" s="7"/>
      <c r="E143" s="7"/>
      <c r="F143" s="7"/>
    </row>
    <row r="144" spans="1:6" x14ac:dyDescent="0.25">
      <c r="A144" s="7"/>
      <c r="B144" s="7"/>
      <c r="C144" s="7"/>
      <c r="D144" s="7"/>
      <c r="E144" s="7"/>
      <c r="F144" s="7"/>
    </row>
    <row r="145" spans="1:6" x14ac:dyDescent="0.25">
      <c r="A145" s="7"/>
      <c r="B145" s="7"/>
      <c r="C145" s="7"/>
      <c r="D145" s="7"/>
      <c r="E145" s="7"/>
      <c r="F145" s="7"/>
    </row>
    <row r="146" spans="1:6" x14ac:dyDescent="0.25">
      <c r="A146" s="7"/>
      <c r="B146" s="7"/>
      <c r="C146" s="7"/>
      <c r="D146" s="7"/>
      <c r="E146" s="7"/>
      <c r="F146" s="7"/>
    </row>
    <row r="147" spans="1:6" x14ac:dyDescent="0.25">
      <c r="A147" s="7"/>
      <c r="B147" s="7"/>
      <c r="C147" s="7"/>
      <c r="D147" s="7"/>
      <c r="E147" s="7"/>
      <c r="F147" s="7"/>
    </row>
    <row r="148" spans="1:6" x14ac:dyDescent="0.25">
      <c r="A148" s="7"/>
      <c r="B148" s="7"/>
      <c r="C148" s="7"/>
      <c r="D148" s="7"/>
      <c r="E148" s="7"/>
      <c r="F148" s="7"/>
    </row>
    <row r="149" spans="1:6" x14ac:dyDescent="0.25">
      <c r="A149" s="7"/>
      <c r="B149" s="7"/>
      <c r="C149" s="7"/>
      <c r="D149" s="7"/>
      <c r="E149" s="7"/>
      <c r="F149" s="7"/>
    </row>
    <row r="150" spans="1:6" x14ac:dyDescent="0.25">
      <c r="A150" s="7"/>
      <c r="B150" s="7"/>
      <c r="C150" s="7"/>
      <c r="D150" s="7"/>
      <c r="E150" s="7"/>
      <c r="F150" s="7"/>
    </row>
    <row r="151" spans="1:6" x14ac:dyDescent="0.25">
      <c r="A151" s="7"/>
      <c r="B151" s="7"/>
      <c r="C151" s="7"/>
      <c r="D151" s="7"/>
      <c r="E151" s="7"/>
      <c r="F151" s="7"/>
    </row>
    <row r="152" spans="1:6" x14ac:dyDescent="0.25">
      <c r="A152" s="7"/>
      <c r="B152" s="7"/>
      <c r="C152" s="7"/>
      <c r="D152" s="7"/>
      <c r="E152" s="7"/>
      <c r="F152" s="7"/>
    </row>
    <row r="153" spans="1:6" x14ac:dyDescent="0.25">
      <c r="A153" s="7"/>
      <c r="B153" s="7"/>
      <c r="C153" s="7"/>
      <c r="D153" s="7"/>
      <c r="E153" s="7"/>
      <c r="F153" s="7"/>
    </row>
    <row r="154" spans="1:6" x14ac:dyDescent="0.25">
      <c r="A154" s="7"/>
      <c r="B154" s="7"/>
      <c r="C154" s="7"/>
      <c r="D154" s="7"/>
      <c r="E154" s="7"/>
      <c r="F154" s="7"/>
    </row>
    <row r="155" spans="1:6" x14ac:dyDescent="0.25">
      <c r="A155" s="7"/>
      <c r="B155" s="7"/>
      <c r="C155" s="7"/>
      <c r="D155" s="7"/>
      <c r="E155" s="7"/>
      <c r="F155" s="7"/>
    </row>
    <row r="156" spans="1:6" x14ac:dyDescent="0.25">
      <c r="A156" s="7"/>
      <c r="B156" s="7"/>
      <c r="C156" s="7"/>
      <c r="D156" s="7"/>
      <c r="E156" s="7"/>
      <c r="F156" s="7"/>
    </row>
    <row r="157" spans="1:6" x14ac:dyDescent="0.25">
      <c r="A157" s="7"/>
      <c r="B157" s="7"/>
      <c r="C157" s="7"/>
      <c r="D157" s="7"/>
      <c r="E157" s="7"/>
      <c r="F157" s="7"/>
    </row>
    <row r="158" spans="1:6" x14ac:dyDescent="0.25">
      <c r="A158" s="7"/>
      <c r="B158" s="7"/>
      <c r="C158" s="7"/>
      <c r="D158" s="7"/>
      <c r="E158" s="7"/>
      <c r="F158" s="7"/>
    </row>
    <row r="159" spans="1:6" x14ac:dyDescent="0.25">
      <c r="A159" s="7"/>
      <c r="B159" s="7"/>
      <c r="C159" s="7"/>
      <c r="D159" s="7"/>
      <c r="E159" s="7"/>
      <c r="F159" s="7"/>
    </row>
    <row r="160" spans="1:6" x14ac:dyDescent="0.25">
      <c r="A160" s="7"/>
      <c r="B160" s="7"/>
      <c r="C160" s="7"/>
      <c r="D160" s="7"/>
      <c r="E160" s="7"/>
      <c r="F160" s="7"/>
    </row>
    <row r="161" spans="1:6" x14ac:dyDescent="0.25">
      <c r="A161" s="7"/>
      <c r="B161" s="7"/>
      <c r="C161" s="7"/>
      <c r="D161" s="7"/>
      <c r="E161" s="7"/>
      <c r="F161" s="7"/>
    </row>
    <row r="162" spans="1:6" x14ac:dyDescent="0.25">
      <c r="A162" s="7"/>
      <c r="B162" s="7"/>
      <c r="C162" s="7"/>
      <c r="D162" s="7"/>
      <c r="E162" s="7"/>
      <c r="F162" s="7"/>
    </row>
    <row r="163" spans="1:6" x14ac:dyDescent="0.25">
      <c r="A163" s="7"/>
      <c r="B163" s="7"/>
      <c r="C163" s="7"/>
      <c r="D163" s="7"/>
      <c r="E163" s="7"/>
      <c r="F163" s="7"/>
    </row>
    <row r="164" spans="1:6" x14ac:dyDescent="0.25">
      <c r="A164" s="7"/>
      <c r="B164" s="7"/>
      <c r="C164" s="7"/>
      <c r="D164" s="7"/>
      <c r="E164" s="7"/>
      <c r="F164" s="7"/>
    </row>
    <row r="165" spans="1:6" x14ac:dyDescent="0.25">
      <c r="A165" s="7"/>
      <c r="B165" s="7"/>
      <c r="C165" s="7"/>
      <c r="D165" s="7"/>
      <c r="E165" s="7"/>
      <c r="F165" s="7"/>
    </row>
    <row r="166" spans="1:6" x14ac:dyDescent="0.25">
      <c r="A166" s="7"/>
      <c r="B166" s="7"/>
      <c r="C166" s="7"/>
      <c r="D166" s="7"/>
      <c r="E166" s="7"/>
      <c r="F166" s="7"/>
    </row>
    <row r="167" spans="1:6" x14ac:dyDescent="0.25">
      <c r="A167" s="7"/>
      <c r="B167" s="7"/>
      <c r="C167" s="7"/>
      <c r="D167" s="7"/>
      <c r="E167" s="7"/>
      <c r="F167" s="7"/>
    </row>
    <row r="168" spans="1:6" x14ac:dyDescent="0.25">
      <c r="A168" s="7"/>
      <c r="B168" s="7"/>
      <c r="C168" s="7"/>
      <c r="D168" s="7"/>
      <c r="E168" s="7"/>
      <c r="F168" s="7"/>
    </row>
    <row r="169" spans="1:6" x14ac:dyDescent="0.25">
      <c r="A169" s="7"/>
      <c r="B169" s="7"/>
      <c r="C169" s="7"/>
      <c r="D169" s="7"/>
      <c r="E169" s="7"/>
      <c r="F169" s="7"/>
    </row>
    <row r="170" spans="1:6" x14ac:dyDescent="0.25">
      <c r="A170" s="7"/>
      <c r="B170" s="7"/>
      <c r="C170" s="7"/>
      <c r="D170" s="7"/>
      <c r="E170" s="7"/>
      <c r="F170" s="7"/>
    </row>
    <row r="171" spans="1:6" x14ac:dyDescent="0.25">
      <c r="A171" s="7"/>
      <c r="B171" s="7"/>
      <c r="C171" s="7"/>
      <c r="D171" s="7"/>
      <c r="E171" s="7"/>
      <c r="F171" s="7"/>
    </row>
    <row r="172" spans="1:6" x14ac:dyDescent="0.25">
      <c r="A172" s="7"/>
      <c r="B172" s="7"/>
      <c r="C172" s="7"/>
      <c r="D172" s="7"/>
      <c r="E172" s="7"/>
      <c r="F172" s="7"/>
    </row>
    <row r="173" spans="1:6" x14ac:dyDescent="0.25">
      <c r="A173" s="7"/>
      <c r="B173" s="7"/>
      <c r="C173" s="7"/>
      <c r="D173" s="7"/>
      <c r="E173" s="7"/>
      <c r="F173" s="7"/>
    </row>
    <row r="174" spans="1:6" x14ac:dyDescent="0.25">
      <c r="A174" s="7"/>
      <c r="B174" s="7"/>
      <c r="C174" s="7"/>
      <c r="D174" s="7"/>
      <c r="E174" s="7"/>
      <c r="F174" s="7"/>
    </row>
    <row r="175" spans="1:6" x14ac:dyDescent="0.25">
      <c r="A175" s="7"/>
      <c r="B175" s="7"/>
      <c r="C175" s="7"/>
      <c r="D175" s="7"/>
      <c r="E175" s="7"/>
      <c r="F175" s="7"/>
    </row>
    <row r="176" spans="1:6" x14ac:dyDescent="0.25">
      <c r="A176" s="7"/>
      <c r="B176" s="7"/>
      <c r="C176" s="7"/>
      <c r="D176" s="7"/>
      <c r="E176" s="7"/>
      <c r="F176" s="7"/>
    </row>
    <row r="177" spans="1:6" x14ac:dyDescent="0.25">
      <c r="A177" s="7"/>
      <c r="B177" s="7"/>
      <c r="C177" s="7"/>
      <c r="D177" s="7"/>
      <c r="E177" s="7"/>
      <c r="F177" s="7"/>
    </row>
    <row r="178" spans="1:6" x14ac:dyDescent="0.25">
      <c r="A178" s="7"/>
      <c r="B178" s="7"/>
      <c r="C178" s="7"/>
      <c r="D178" s="7"/>
      <c r="E178" s="7"/>
      <c r="F178" s="7"/>
    </row>
    <row r="179" spans="1:6" x14ac:dyDescent="0.25">
      <c r="A179" s="7"/>
      <c r="B179" s="7"/>
      <c r="C179" s="7"/>
      <c r="D179" s="7"/>
      <c r="E179" s="7"/>
      <c r="F179" s="7"/>
    </row>
    <row r="180" spans="1:6" x14ac:dyDescent="0.25">
      <c r="A180" s="7"/>
      <c r="B180" s="7"/>
      <c r="C180" s="7"/>
      <c r="D180" s="7"/>
      <c r="E180" s="7"/>
      <c r="F180" s="7"/>
    </row>
    <row r="181" spans="1:6" x14ac:dyDescent="0.25">
      <c r="A181" s="7"/>
      <c r="B181" s="7"/>
      <c r="C181" s="7"/>
      <c r="D181" s="7"/>
      <c r="E181" s="7"/>
      <c r="F181" s="7"/>
    </row>
    <row r="182" spans="1:6" x14ac:dyDescent="0.25">
      <c r="A182" s="7"/>
      <c r="B182" s="7"/>
      <c r="C182" s="7"/>
      <c r="D182" s="7"/>
      <c r="E182" s="7"/>
      <c r="F182" s="7"/>
    </row>
    <row r="183" spans="1:6" x14ac:dyDescent="0.25">
      <c r="A183" s="7"/>
      <c r="B183" s="7"/>
      <c r="C183" s="7"/>
      <c r="D183" s="7"/>
      <c r="E183" s="7"/>
      <c r="F183" s="7"/>
    </row>
    <row r="184" spans="1:6" x14ac:dyDescent="0.25">
      <c r="A184" s="7"/>
      <c r="B184" s="7"/>
      <c r="C184" s="7"/>
      <c r="D184" s="7"/>
      <c r="E184" s="7"/>
      <c r="F184" s="7"/>
    </row>
    <row r="185" spans="1:6" x14ac:dyDescent="0.25">
      <c r="A185" s="7"/>
      <c r="B185" s="7"/>
      <c r="C185" s="7"/>
      <c r="D185" s="7"/>
      <c r="E185" s="7"/>
      <c r="F185" s="7"/>
    </row>
    <row r="186" spans="1:6" x14ac:dyDescent="0.25">
      <c r="A186" s="7"/>
      <c r="B186" s="7"/>
      <c r="C186" s="7"/>
      <c r="D186" s="7"/>
      <c r="E186" s="7"/>
      <c r="F186" s="7"/>
    </row>
    <row r="187" spans="1:6" x14ac:dyDescent="0.25">
      <c r="A187" s="7"/>
      <c r="B187" s="7"/>
      <c r="C187" s="7"/>
      <c r="D187" s="7"/>
      <c r="E187" s="7"/>
      <c r="F187" s="7"/>
    </row>
    <row r="188" spans="1:6" x14ac:dyDescent="0.25">
      <c r="A188" s="7"/>
      <c r="B188" s="7"/>
      <c r="C188" s="7"/>
      <c r="D188" s="7"/>
      <c r="E188" s="7"/>
      <c r="F188" s="7"/>
    </row>
    <row r="189" spans="1:6" x14ac:dyDescent="0.25">
      <c r="A189" s="7"/>
      <c r="B189" s="7"/>
      <c r="C189" s="7"/>
      <c r="D189" s="7"/>
      <c r="E189" s="7"/>
      <c r="F189" s="7"/>
    </row>
    <row r="190" spans="1:6" x14ac:dyDescent="0.25">
      <c r="A190" s="7"/>
      <c r="B190" s="7"/>
      <c r="C190" s="7"/>
      <c r="D190" s="7"/>
      <c r="E190" s="7"/>
      <c r="F190" s="7"/>
    </row>
    <row r="191" spans="1:6" x14ac:dyDescent="0.25">
      <c r="A191" s="7"/>
      <c r="B191" s="7"/>
      <c r="C191" s="7"/>
      <c r="D191" s="7"/>
      <c r="E191" s="7"/>
      <c r="F191" s="7"/>
    </row>
    <row r="192" spans="1:6" x14ac:dyDescent="0.25">
      <c r="A192" s="7"/>
      <c r="B192" s="7"/>
      <c r="C192" s="7"/>
      <c r="D192" s="7"/>
      <c r="E192" s="7"/>
      <c r="F192" s="7"/>
    </row>
    <row r="193" spans="1:6" x14ac:dyDescent="0.25">
      <c r="A193" s="7"/>
      <c r="B193" s="7"/>
      <c r="C193" s="7"/>
      <c r="D193" s="7"/>
      <c r="E193" s="7"/>
      <c r="F193" s="7"/>
    </row>
    <row r="194" spans="1:6" x14ac:dyDescent="0.25">
      <c r="A194" s="7"/>
      <c r="B194" s="7"/>
      <c r="C194" s="7"/>
      <c r="D194" s="7"/>
      <c r="E194" s="7"/>
      <c r="F194" s="7"/>
    </row>
    <row r="195" spans="1:6" x14ac:dyDescent="0.25">
      <c r="A195" s="7"/>
      <c r="B195" s="7"/>
      <c r="C195" s="7"/>
      <c r="D195" s="7"/>
      <c r="E195" s="7"/>
      <c r="F195" s="7"/>
    </row>
    <row r="196" spans="1:6" x14ac:dyDescent="0.25">
      <c r="A196" s="7"/>
      <c r="B196" s="7"/>
      <c r="C196" s="7"/>
      <c r="D196" s="7"/>
      <c r="E196" s="7"/>
      <c r="F196" s="7"/>
    </row>
    <row r="197" spans="1:6" x14ac:dyDescent="0.25">
      <c r="A197" s="7"/>
      <c r="B197" s="7"/>
      <c r="C197" s="7"/>
      <c r="D197" s="7"/>
      <c r="E197" s="7"/>
      <c r="F197" s="7"/>
    </row>
    <row r="198" spans="1:6" x14ac:dyDescent="0.25">
      <c r="A198" s="7"/>
      <c r="B198" s="7"/>
      <c r="C198" s="7"/>
      <c r="D198" s="7"/>
      <c r="E198" s="7"/>
      <c r="F198" s="7"/>
    </row>
    <row r="199" spans="1:6" x14ac:dyDescent="0.25">
      <c r="A199" s="7"/>
      <c r="B199" s="7"/>
      <c r="C199" s="7"/>
      <c r="D199" s="7"/>
      <c r="E199" s="7"/>
      <c r="F199" s="7"/>
    </row>
    <row r="200" spans="1:6" x14ac:dyDescent="0.25">
      <c r="A200" s="7"/>
      <c r="B200" s="7"/>
      <c r="C200" s="7"/>
      <c r="D200" s="7"/>
      <c r="E200" s="7"/>
      <c r="F200" s="7"/>
    </row>
    <row r="201" spans="1:6" x14ac:dyDescent="0.25">
      <c r="A201" s="7"/>
      <c r="B201" s="7"/>
      <c r="C201" s="7"/>
      <c r="D201" s="7"/>
      <c r="E201" s="7"/>
      <c r="F201" s="7"/>
    </row>
    <row r="202" spans="1:6" x14ac:dyDescent="0.25">
      <c r="A202" s="7"/>
      <c r="B202" s="7"/>
      <c r="C202" s="7"/>
      <c r="D202" s="7"/>
      <c r="E202" s="7"/>
      <c r="F202" s="7"/>
    </row>
    <row r="203" spans="1:6" x14ac:dyDescent="0.25">
      <c r="A203" s="7"/>
      <c r="B203" s="7"/>
      <c r="C203" s="7"/>
      <c r="D203" s="7"/>
      <c r="E203" s="7"/>
      <c r="F203" s="7"/>
    </row>
    <row r="204" spans="1:6" x14ac:dyDescent="0.25">
      <c r="A204" s="7"/>
      <c r="B204" s="7"/>
      <c r="C204" s="7"/>
      <c r="D204" s="7"/>
      <c r="E204" s="7"/>
      <c r="F204" s="7"/>
    </row>
    <row r="205" spans="1:6" x14ac:dyDescent="0.25">
      <c r="A205" s="7"/>
      <c r="B205" s="7"/>
      <c r="C205" s="7"/>
      <c r="D205" s="7"/>
      <c r="E205" s="7"/>
      <c r="F205" s="7"/>
    </row>
    <row r="206" spans="1:6" x14ac:dyDescent="0.25">
      <c r="A206" s="7"/>
      <c r="B206" s="7"/>
      <c r="C206" s="7"/>
      <c r="D206" s="7"/>
      <c r="E206" s="7"/>
      <c r="F206" s="7"/>
    </row>
    <row r="207" spans="1:6" x14ac:dyDescent="0.25">
      <c r="A207" s="7"/>
      <c r="B207" s="7"/>
      <c r="C207" s="7"/>
      <c r="D207" s="7"/>
      <c r="E207" s="7"/>
      <c r="F207" s="7"/>
    </row>
    <row r="208" spans="1:6" x14ac:dyDescent="0.25">
      <c r="A208" s="7"/>
      <c r="B208" s="7"/>
      <c r="C208" s="7"/>
      <c r="D208" s="7"/>
      <c r="E208" s="7"/>
      <c r="F208" s="7"/>
    </row>
    <row r="209" spans="1:6" x14ac:dyDescent="0.25">
      <c r="A209" s="7"/>
      <c r="B209" s="7"/>
      <c r="C209" s="7"/>
      <c r="D209" s="7"/>
      <c r="E209" s="7"/>
      <c r="F209" s="7"/>
    </row>
    <row r="210" spans="1:6" x14ac:dyDescent="0.25">
      <c r="A210" s="7"/>
      <c r="B210" s="7"/>
      <c r="C210" s="7"/>
      <c r="D210" s="7"/>
      <c r="E210" s="7"/>
      <c r="F210" s="7"/>
    </row>
    <row r="211" spans="1:6" x14ac:dyDescent="0.25">
      <c r="A211" s="7"/>
      <c r="B211" s="7"/>
      <c r="C211" s="7"/>
      <c r="D211" s="7"/>
      <c r="E211" s="7"/>
      <c r="F211" s="7"/>
    </row>
    <row r="212" spans="1:6" x14ac:dyDescent="0.25">
      <c r="A212" s="7"/>
      <c r="B212" s="7"/>
      <c r="C212" s="7"/>
      <c r="D212" s="7"/>
      <c r="E212" s="7"/>
      <c r="F212" s="7"/>
    </row>
    <row r="213" spans="1:6" x14ac:dyDescent="0.25">
      <c r="A213" s="7"/>
      <c r="B213" s="7"/>
      <c r="C213" s="7"/>
      <c r="D213" s="7"/>
      <c r="E213" s="7"/>
      <c r="F213" s="7"/>
    </row>
    <row r="214" spans="1:6" x14ac:dyDescent="0.25">
      <c r="A214" s="7"/>
      <c r="B214" s="7"/>
      <c r="C214" s="7"/>
      <c r="D214" s="7"/>
      <c r="E214" s="7"/>
      <c r="F214" s="7"/>
    </row>
    <row r="215" spans="1:6" x14ac:dyDescent="0.25">
      <c r="A215" s="7"/>
      <c r="B215" s="7"/>
      <c r="C215" s="7"/>
      <c r="D215" s="7"/>
      <c r="E215" s="7"/>
      <c r="F215" s="7"/>
    </row>
    <row r="216" spans="1:6" x14ac:dyDescent="0.25">
      <c r="A216" s="7"/>
      <c r="B216" s="7"/>
      <c r="C216" s="7"/>
      <c r="D216" s="7"/>
      <c r="E216" s="7"/>
      <c r="F216" s="7"/>
    </row>
    <row r="217" spans="1:6" x14ac:dyDescent="0.25">
      <c r="A217" s="7"/>
      <c r="B217" s="7"/>
      <c r="C217" s="7"/>
      <c r="D217" s="7"/>
      <c r="E217" s="7"/>
      <c r="F217" s="7"/>
    </row>
    <row r="218" spans="1:6" x14ac:dyDescent="0.25">
      <c r="A218" s="7"/>
      <c r="B218" s="7"/>
      <c r="C218" s="7"/>
      <c r="D218" s="7"/>
      <c r="E218" s="7"/>
      <c r="F218" s="7"/>
    </row>
    <row r="219" spans="1:6" x14ac:dyDescent="0.25">
      <c r="A219" s="7"/>
      <c r="B219" s="7"/>
      <c r="C219" s="7"/>
      <c r="D219" s="7"/>
      <c r="E219" s="7"/>
      <c r="F219" s="7"/>
    </row>
    <row r="220" spans="1:6" x14ac:dyDescent="0.25">
      <c r="A220" s="7"/>
      <c r="B220" s="7"/>
      <c r="C220" s="7"/>
      <c r="D220" s="7"/>
      <c r="E220" s="7"/>
      <c r="F220" s="7"/>
    </row>
    <row r="221" spans="1:6" x14ac:dyDescent="0.25">
      <c r="A221" s="7"/>
      <c r="B221" s="7"/>
      <c r="C221" s="7"/>
      <c r="D221" s="7"/>
      <c r="E221" s="7"/>
      <c r="F221" s="7"/>
    </row>
    <row r="222" spans="1:6" x14ac:dyDescent="0.25">
      <c r="A222" s="7"/>
      <c r="B222" s="7"/>
      <c r="C222" s="7"/>
      <c r="D222" s="7"/>
      <c r="E222" s="7"/>
      <c r="F222" s="7"/>
    </row>
    <row r="223" spans="1:6" x14ac:dyDescent="0.25">
      <c r="A223" s="7"/>
      <c r="B223" s="7"/>
      <c r="C223" s="7"/>
      <c r="D223" s="7"/>
      <c r="E223" s="7"/>
      <c r="F223" s="7"/>
    </row>
    <row r="224" spans="1:6" x14ac:dyDescent="0.25">
      <c r="A224" s="7"/>
      <c r="B224" s="7"/>
      <c r="C224" s="7"/>
      <c r="D224" s="7"/>
      <c r="E224" s="7"/>
      <c r="F224" s="7"/>
    </row>
    <row r="225" spans="1:6" x14ac:dyDescent="0.25">
      <c r="A225" s="7"/>
      <c r="B225" s="7"/>
      <c r="C225" s="7"/>
      <c r="D225" s="7"/>
      <c r="E225" s="7"/>
      <c r="F225" s="7"/>
    </row>
    <row r="226" spans="1:6" x14ac:dyDescent="0.25">
      <c r="A226" s="7"/>
      <c r="B226" s="7"/>
      <c r="C226" s="7"/>
      <c r="D226" s="7"/>
      <c r="E226" s="7"/>
      <c r="F226" s="7"/>
    </row>
    <row r="227" spans="1:6" x14ac:dyDescent="0.25">
      <c r="A227" s="7"/>
      <c r="B227" s="7"/>
      <c r="C227" s="7"/>
      <c r="D227" s="7"/>
      <c r="E227" s="7"/>
      <c r="F227" s="7"/>
    </row>
    <row r="228" spans="1:6" x14ac:dyDescent="0.25">
      <c r="A228" s="7"/>
      <c r="B228" s="7"/>
      <c r="C228" s="7"/>
      <c r="D228" s="7"/>
      <c r="E228" s="7"/>
      <c r="F228" s="7"/>
    </row>
    <row r="229" spans="1:6" x14ac:dyDescent="0.25">
      <c r="A229" s="7"/>
      <c r="B229" s="7"/>
      <c r="C229" s="7"/>
      <c r="D229" s="7"/>
      <c r="E229" s="7"/>
      <c r="F229" s="7"/>
    </row>
    <row r="230" spans="1:6" x14ac:dyDescent="0.25">
      <c r="A230" s="7"/>
      <c r="B230" s="7"/>
      <c r="C230" s="7"/>
      <c r="D230" s="7"/>
      <c r="E230" s="7"/>
      <c r="F230" s="7"/>
    </row>
    <row r="231" spans="1:6" x14ac:dyDescent="0.25">
      <c r="A231" s="7"/>
      <c r="B231" s="7"/>
      <c r="C231" s="7"/>
      <c r="D231" s="7"/>
      <c r="E231" s="7"/>
      <c r="F231" s="7"/>
    </row>
    <row r="232" spans="1:6" x14ac:dyDescent="0.25">
      <c r="A232" s="7"/>
      <c r="B232" s="7"/>
      <c r="C232" s="7"/>
      <c r="D232" s="7"/>
      <c r="E232" s="7"/>
      <c r="F232" s="7"/>
    </row>
    <row r="233" spans="1:6" x14ac:dyDescent="0.25">
      <c r="A233" s="7"/>
      <c r="B233" s="7"/>
      <c r="C233" s="7"/>
      <c r="D233" s="7"/>
      <c r="E233" s="7"/>
      <c r="F233" s="7"/>
    </row>
    <row r="234" spans="1:6" x14ac:dyDescent="0.25">
      <c r="A234" s="7"/>
      <c r="B234" s="7"/>
      <c r="C234" s="7"/>
      <c r="D234" s="7"/>
      <c r="E234" s="7"/>
      <c r="F234" s="7"/>
    </row>
    <row r="235" spans="1:6" x14ac:dyDescent="0.25">
      <c r="A235" s="7"/>
      <c r="B235" s="7"/>
      <c r="C235" s="7"/>
      <c r="D235" s="7"/>
      <c r="E235" s="7"/>
      <c r="F235" s="7"/>
    </row>
    <row r="236" spans="1:6" x14ac:dyDescent="0.25">
      <c r="A236" s="7"/>
      <c r="B236" s="7"/>
      <c r="C236" s="7"/>
      <c r="D236" s="7"/>
      <c r="E236" s="7"/>
      <c r="F236" s="7"/>
    </row>
    <row r="237" spans="1:6" x14ac:dyDescent="0.25">
      <c r="A237" s="7"/>
      <c r="B237" s="7"/>
      <c r="C237" s="7"/>
      <c r="D237" s="7"/>
      <c r="E237" s="7"/>
      <c r="F237" s="7"/>
    </row>
    <row r="238" spans="1:6" x14ac:dyDescent="0.25">
      <c r="A238" s="7"/>
      <c r="B238" s="7"/>
      <c r="C238" s="7"/>
      <c r="D238" s="7"/>
      <c r="E238" s="7"/>
      <c r="F238" s="7"/>
    </row>
    <row r="239" spans="1:6" x14ac:dyDescent="0.25">
      <c r="A239" s="7"/>
      <c r="B239" s="7"/>
      <c r="C239" s="7"/>
      <c r="D239" s="7"/>
      <c r="E239" s="7"/>
      <c r="F239" s="7"/>
    </row>
    <row r="240" spans="1:6" x14ac:dyDescent="0.25">
      <c r="A240" s="7"/>
      <c r="B240" s="7"/>
      <c r="C240" s="7"/>
      <c r="D240" s="7"/>
      <c r="E240" s="7"/>
      <c r="F240" s="7"/>
    </row>
    <row r="241" spans="1:6" x14ac:dyDescent="0.25">
      <c r="A241" s="7"/>
      <c r="B241" s="7"/>
      <c r="C241" s="7"/>
      <c r="D241" s="7"/>
      <c r="E241" s="7"/>
      <c r="F241" s="7"/>
    </row>
    <row r="242" spans="1:6" x14ac:dyDescent="0.25">
      <c r="A242" s="7"/>
      <c r="B242" s="7"/>
      <c r="C242" s="7"/>
      <c r="D242" s="7"/>
      <c r="E242" s="7"/>
      <c r="F242" s="7"/>
    </row>
    <row r="243" spans="1:6" x14ac:dyDescent="0.25">
      <c r="A243" s="7"/>
      <c r="B243" s="7"/>
      <c r="C243" s="7"/>
      <c r="D243" s="7"/>
      <c r="E243" s="7"/>
      <c r="F243" s="7"/>
    </row>
    <row r="244" spans="1:6" x14ac:dyDescent="0.25">
      <c r="A244" s="7"/>
      <c r="B244" s="7"/>
      <c r="C244" s="7"/>
      <c r="D244" s="7"/>
      <c r="E244" s="7"/>
      <c r="F244" s="7"/>
    </row>
    <row r="245" spans="1:6" x14ac:dyDescent="0.25">
      <c r="A245" s="7"/>
      <c r="B245" s="7"/>
      <c r="C245" s="7"/>
      <c r="D245" s="7"/>
      <c r="E245" s="7"/>
      <c r="F245" s="7"/>
    </row>
    <row r="246" spans="1:6" x14ac:dyDescent="0.25">
      <c r="A246" s="7"/>
      <c r="B246" s="7"/>
      <c r="C246" s="7"/>
      <c r="D246" s="7"/>
      <c r="E246" s="7"/>
      <c r="F246" s="7"/>
    </row>
    <row r="247" spans="1:6" x14ac:dyDescent="0.25">
      <c r="A247" s="7"/>
      <c r="B247" s="7"/>
      <c r="C247" s="7"/>
      <c r="D247" s="7"/>
      <c r="E247" s="7"/>
      <c r="F247" s="7"/>
    </row>
    <row r="248" spans="1:6" x14ac:dyDescent="0.25">
      <c r="A248" s="7"/>
      <c r="B248" s="7"/>
      <c r="C248" s="7"/>
      <c r="D248" s="7"/>
      <c r="E248" s="7"/>
      <c r="F248" s="7"/>
    </row>
    <row r="249" spans="1:6" x14ac:dyDescent="0.25">
      <c r="A249" s="7"/>
      <c r="B249" s="7"/>
      <c r="C249" s="7"/>
      <c r="D249" s="7"/>
      <c r="E249" s="7"/>
      <c r="F249" s="7"/>
    </row>
    <row r="250" spans="1:6" x14ac:dyDescent="0.25">
      <c r="A250" s="7"/>
      <c r="B250" s="7"/>
      <c r="C250" s="7"/>
      <c r="D250" s="7"/>
      <c r="E250" s="7"/>
      <c r="F250" s="7"/>
    </row>
    <row r="251" spans="1:6" x14ac:dyDescent="0.25">
      <c r="A251" s="7"/>
      <c r="B251" s="7"/>
      <c r="C251" s="7"/>
      <c r="D251" s="7"/>
      <c r="E251" s="7"/>
      <c r="F251" s="7"/>
    </row>
    <row r="252" spans="1:6" x14ac:dyDescent="0.25">
      <c r="A252" s="7"/>
      <c r="B252" s="7"/>
      <c r="C252" s="7"/>
      <c r="D252" s="7"/>
      <c r="E252" s="7"/>
      <c r="F252" s="7"/>
    </row>
    <row r="253" spans="1:6" x14ac:dyDescent="0.25">
      <c r="A253" s="7"/>
      <c r="B253" s="7"/>
      <c r="C253" s="7"/>
      <c r="D253" s="7"/>
      <c r="E253" s="7"/>
      <c r="F253" s="7"/>
    </row>
    <row r="254" spans="1:6" x14ac:dyDescent="0.25">
      <c r="A254" s="7"/>
      <c r="B254" s="7"/>
      <c r="C254" s="7"/>
      <c r="D254" s="7"/>
      <c r="E254" s="7"/>
      <c r="F254" s="7"/>
    </row>
    <row r="255" spans="1:6" x14ac:dyDescent="0.25">
      <c r="A255" s="7"/>
      <c r="B255" s="7"/>
      <c r="C255" s="7"/>
      <c r="D255" s="7"/>
      <c r="E255" s="7"/>
      <c r="F255" s="7"/>
    </row>
    <row r="256" spans="1:6" x14ac:dyDescent="0.25">
      <c r="A256" s="7"/>
      <c r="B256" s="7"/>
      <c r="C256" s="7"/>
      <c r="D256" s="7"/>
      <c r="E256" s="7"/>
      <c r="F256" s="7"/>
    </row>
    <row r="257" spans="1:6" x14ac:dyDescent="0.25">
      <c r="A257" s="7"/>
      <c r="B257" s="7"/>
      <c r="C257" s="7"/>
      <c r="D257" s="7"/>
      <c r="E257" s="7"/>
      <c r="F257" s="7"/>
    </row>
    <row r="258" spans="1:6" x14ac:dyDescent="0.25">
      <c r="A258" s="7"/>
      <c r="B258" s="7"/>
      <c r="C258" s="7"/>
      <c r="D258" s="7"/>
      <c r="E258" s="7"/>
      <c r="F258" s="7"/>
    </row>
    <row r="259" spans="1:6" x14ac:dyDescent="0.25">
      <c r="A259" s="7"/>
      <c r="B259" s="7"/>
      <c r="C259" s="7"/>
      <c r="D259" s="7"/>
      <c r="E259" s="7"/>
      <c r="F259" s="7"/>
    </row>
    <row r="260" spans="1:6" x14ac:dyDescent="0.25">
      <c r="A260" s="7"/>
      <c r="B260" s="7"/>
      <c r="C260" s="7"/>
      <c r="D260" s="7"/>
      <c r="E260" s="7"/>
      <c r="F260" s="7"/>
    </row>
    <row r="261" spans="1:6" x14ac:dyDescent="0.25">
      <c r="A261" s="7"/>
      <c r="B261" s="7"/>
      <c r="C261" s="7"/>
      <c r="D261" s="7"/>
      <c r="E261" s="7"/>
      <c r="F261" s="7"/>
    </row>
    <row r="262" spans="1:6" x14ac:dyDescent="0.25">
      <c r="A262" s="7"/>
      <c r="B262" s="7"/>
      <c r="C262" s="7"/>
      <c r="D262" s="7"/>
      <c r="E262" s="7"/>
      <c r="F262" s="7"/>
    </row>
    <row r="263" spans="1:6" x14ac:dyDescent="0.25">
      <c r="A263" s="7"/>
      <c r="B263" s="7"/>
      <c r="C263" s="7"/>
      <c r="D263" s="7"/>
      <c r="E263" s="7"/>
      <c r="F263" s="7"/>
    </row>
    <row r="264" spans="1:6" x14ac:dyDescent="0.25">
      <c r="A264" s="7"/>
      <c r="B264" s="7"/>
      <c r="C264" s="7"/>
      <c r="D264" s="7"/>
      <c r="E264" s="7"/>
      <c r="F264" s="7"/>
    </row>
    <row r="265" spans="1:6" x14ac:dyDescent="0.25">
      <c r="A265" s="7"/>
      <c r="B265" s="7"/>
      <c r="C265" s="7"/>
      <c r="D265" s="7"/>
      <c r="E265" s="7"/>
      <c r="F265" s="7"/>
    </row>
    <row r="266" spans="1:6" x14ac:dyDescent="0.25">
      <c r="A266" s="7"/>
      <c r="B266" s="7"/>
      <c r="C266" s="7"/>
      <c r="D266" s="7"/>
      <c r="E266" s="7"/>
      <c r="F266" s="7"/>
    </row>
    <row r="267" spans="1:6" x14ac:dyDescent="0.25">
      <c r="A267" s="7"/>
      <c r="B267" s="7"/>
      <c r="C267" s="7"/>
      <c r="D267" s="7"/>
      <c r="E267" s="7"/>
      <c r="F267" s="7"/>
    </row>
    <row r="268" spans="1:6" x14ac:dyDescent="0.25">
      <c r="A268" s="7"/>
      <c r="B268" s="7"/>
      <c r="C268" s="7"/>
      <c r="D268" s="7"/>
      <c r="E268" s="7"/>
      <c r="F268" s="7"/>
    </row>
    <row r="269" spans="1:6" x14ac:dyDescent="0.25">
      <c r="A269" s="7"/>
      <c r="B269" s="7"/>
      <c r="C269" s="7"/>
      <c r="D269" s="7"/>
      <c r="E269" s="7"/>
      <c r="F269" s="7"/>
    </row>
    <row r="270" spans="1:6" x14ac:dyDescent="0.25">
      <c r="A270" s="7"/>
      <c r="B270" s="7"/>
      <c r="C270" s="7"/>
      <c r="D270" s="7"/>
      <c r="E270" s="7"/>
      <c r="F270" s="7"/>
    </row>
    <row r="271" spans="1:6" x14ac:dyDescent="0.25">
      <c r="A271" s="7"/>
      <c r="B271" s="7"/>
      <c r="C271" s="7"/>
      <c r="D271" s="7"/>
      <c r="E271" s="7"/>
      <c r="F271" s="7"/>
    </row>
    <row r="272" spans="1:6" x14ac:dyDescent="0.25">
      <c r="A272" s="7"/>
      <c r="B272" s="7"/>
      <c r="C272" s="7"/>
      <c r="D272" s="7"/>
      <c r="E272" s="7"/>
      <c r="F272" s="7"/>
    </row>
    <row r="273" spans="1:6" x14ac:dyDescent="0.25">
      <c r="A273" s="7"/>
      <c r="B273" s="7"/>
      <c r="C273" s="7"/>
      <c r="D273" s="7"/>
      <c r="E273" s="7"/>
      <c r="F273" s="7"/>
    </row>
    <row r="274" spans="1:6" x14ac:dyDescent="0.25">
      <c r="A274" s="7"/>
      <c r="B274" s="7"/>
      <c r="C274" s="7"/>
      <c r="D274" s="7"/>
      <c r="E274" s="7"/>
      <c r="F274" s="7"/>
    </row>
    <row r="275" spans="1:6" x14ac:dyDescent="0.25">
      <c r="A275" s="7"/>
      <c r="B275" s="7"/>
      <c r="C275" s="7"/>
      <c r="D275" s="7"/>
      <c r="E275" s="7"/>
      <c r="F275" s="7"/>
    </row>
    <row r="276" spans="1:6" x14ac:dyDescent="0.25">
      <c r="A276" s="7"/>
      <c r="B276" s="7"/>
      <c r="C276" s="7"/>
      <c r="D276" s="7"/>
      <c r="E276" s="7"/>
      <c r="F276" s="7"/>
    </row>
    <row r="277" spans="1:6" x14ac:dyDescent="0.25">
      <c r="A277" s="7"/>
      <c r="B277" s="7"/>
      <c r="C277" s="7"/>
      <c r="D277" s="7"/>
      <c r="E277" s="7"/>
      <c r="F277" s="7"/>
    </row>
    <row r="278" spans="1:6" x14ac:dyDescent="0.25">
      <c r="A278" s="7"/>
      <c r="B278" s="7"/>
      <c r="C278" s="7"/>
      <c r="D278" s="7"/>
      <c r="E278" s="7"/>
      <c r="F278" s="7"/>
    </row>
    <row r="279" spans="1:6" x14ac:dyDescent="0.25">
      <c r="A279" s="7"/>
      <c r="B279" s="7"/>
      <c r="C279" s="7"/>
      <c r="D279" s="7"/>
      <c r="E279" s="7"/>
      <c r="F279" s="7"/>
    </row>
    <row r="280" spans="1:6" x14ac:dyDescent="0.25">
      <c r="A280" s="7"/>
      <c r="B280" s="7"/>
      <c r="C280" s="7"/>
      <c r="D280" s="7"/>
      <c r="E280" s="7"/>
      <c r="F280" s="7"/>
    </row>
    <row r="281" spans="1:6" x14ac:dyDescent="0.25">
      <c r="A281" s="7"/>
      <c r="B281" s="7"/>
      <c r="C281" s="7"/>
      <c r="D281" s="7"/>
      <c r="E281" s="7"/>
      <c r="F281" s="7"/>
    </row>
    <row r="282" spans="1:6" x14ac:dyDescent="0.25">
      <c r="A282" s="7"/>
      <c r="B282" s="7"/>
      <c r="C282" s="7"/>
      <c r="D282" s="7"/>
      <c r="E282" s="7"/>
      <c r="F282" s="7"/>
    </row>
    <row r="283" spans="1:6" x14ac:dyDescent="0.25">
      <c r="A283" s="7"/>
      <c r="B283" s="7"/>
      <c r="C283" s="7"/>
      <c r="D283" s="7"/>
      <c r="E283" s="7"/>
      <c r="F283" s="7"/>
    </row>
    <row r="284" spans="1:6" x14ac:dyDescent="0.25">
      <c r="A284" s="7"/>
      <c r="B284" s="7"/>
      <c r="C284" s="7"/>
      <c r="D284" s="7"/>
      <c r="E284" s="7"/>
      <c r="F284" s="7"/>
    </row>
    <row r="285" spans="1:6" x14ac:dyDescent="0.25">
      <c r="A285" s="7"/>
      <c r="B285" s="7"/>
      <c r="C285" s="7"/>
      <c r="D285" s="7"/>
      <c r="E285" s="7"/>
      <c r="F285" s="7"/>
    </row>
    <row r="286" spans="1:6" x14ac:dyDescent="0.25">
      <c r="A286" s="7"/>
      <c r="B286" s="7"/>
      <c r="C286" s="7"/>
      <c r="D286" s="7"/>
      <c r="E286" s="7"/>
      <c r="F286" s="7"/>
    </row>
    <row r="287" spans="1:6" x14ac:dyDescent="0.25">
      <c r="A287" s="7"/>
      <c r="B287" s="7"/>
      <c r="C287" s="7"/>
      <c r="D287" s="7"/>
      <c r="E287" s="7"/>
      <c r="F287" s="7"/>
    </row>
    <row r="288" spans="1:6" x14ac:dyDescent="0.25">
      <c r="A288" s="7"/>
      <c r="B288" s="7"/>
      <c r="C288" s="7"/>
      <c r="D288" s="7"/>
      <c r="E288" s="7"/>
      <c r="F288" s="7"/>
    </row>
    <row r="289" spans="1:6" x14ac:dyDescent="0.25">
      <c r="A289" s="7"/>
      <c r="B289" s="7"/>
      <c r="C289" s="7"/>
      <c r="D289" s="7"/>
      <c r="E289" s="7"/>
      <c r="F289" s="7"/>
    </row>
    <row r="290" spans="1:6" x14ac:dyDescent="0.25">
      <c r="A290" s="7"/>
      <c r="B290" s="7"/>
      <c r="C290" s="7"/>
      <c r="D290" s="7"/>
      <c r="E290" s="7"/>
      <c r="F290" s="7"/>
    </row>
    <row r="291" spans="1:6" x14ac:dyDescent="0.25">
      <c r="A291" s="7"/>
      <c r="B291" s="7"/>
      <c r="C291" s="7"/>
      <c r="D291" s="7"/>
      <c r="E291" s="7"/>
      <c r="F291" s="7"/>
    </row>
    <row r="292" spans="1:6" x14ac:dyDescent="0.25">
      <c r="A292" s="7"/>
      <c r="B292" s="7"/>
      <c r="C292" s="7"/>
      <c r="D292" s="7"/>
      <c r="E292" s="7"/>
      <c r="F292" s="7"/>
    </row>
    <row r="293" spans="1:6" x14ac:dyDescent="0.25">
      <c r="A293" s="7"/>
      <c r="B293" s="7"/>
      <c r="C293" s="7"/>
      <c r="D293" s="7"/>
      <c r="E293" s="7"/>
      <c r="F293" s="7"/>
    </row>
    <row r="294" spans="1:6" x14ac:dyDescent="0.25">
      <c r="A294" s="7"/>
      <c r="B294" s="7"/>
      <c r="C294" s="7"/>
      <c r="D294" s="7"/>
      <c r="E294" s="7"/>
      <c r="F294" s="7"/>
    </row>
    <row r="295" spans="1:6" x14ac:dyDescent="0.25">
      <c r="A295" s="7"/>
      <c r="B295" s="7"/>
      <c r="C295" s="7"/>
      <c r="D295" s="7"/>
      <c r="E295" s="7"/>
      <c r="F295" s="7"/>
    </row>
    <row r="296" spans="1:6" x14ac:dyDescent="0.25">
      <c r="A296" s="7"/>
      <c r="B296" s="7"/>
      <c r="C296" s="7"/>
      <c r="D296" s="7"/>
      <c r="E296" s="7"/>
      <c r="F296" s="7"/>
    </row>
    <row r="297" spans="1:6" x14ac:dyDescent="0.25">
      <c r="A297" s="7"/>
      <c r="B297" s="7"/>
      <c r="C297" s="7"/>
      <c r="D297" s="7"/>
      <c r="E297" s="7"/>
      <c r="F297" s="7"/>
    </row>
    <row r="298" spans="1:6" x14ac:dyDescent="0.25">
      <c r="A298" s="7"/>
      <c r="B298" s="7"/>
      <c r="C298" s="7"/>
      <c r="D298" s="7"/>
      <c r="E298" s="7"/>
      <c r="F298" s="7"/>
    </row>
    <row r="299" spans="1:6" x14ac:dyDescent="0.25">
      <c r="A299" s="7"/>
      <c r="B299" s="7"/>
      <c r="C299" s="7"/>
      <c r="D299" s="7"/>
      <c r="E299" s="7"/>
      <c r="F299" s="7"/>
    </row>
    <row r="300" spans="1:6" x14ac:dyDescent="0.25">
      <c r="A300" s="7"/>
      <c r="B300" s="7"/>
      <c r="C300" s="7"/>
      <c r="D300" s="7"/>
      <c r="E300" s="7"/>
      <c r="F300" s="7"/>
    </row>
    <row r="301" spans="1:6" x14ac:dyDescent="0.25">
      <c r="A301" s="7"/>
      <c r="B301" s="7"/>
      <c r="C301" s="7"/>
      <c r="D301" s="7"/>
      <c r="E301" s="7"/>
      <c r="F301" s="7"/>
    </row>
    <row r="302" spans="1:6" x14ac:dyDescent="0.25">
      <c r="A302" s="7"/>
      <c r="B302" s="7"/>
      <c r="C302" s="7"/>
      <c r="D302" s="7"/>
      <c r="E302" s="7"/>
      <c r="F302" s="7"/>
    </row>
    <row r="303" spans="1:6" x14ac:dyDescent="0.25">
      <c r="A303" s="7"/>
      <c r="B303" s="7"/>
      <c r="C303" s="7"/>
      <c r="D303" s="7"/>
      <c r="E303" s="7"/>
      <c r="F303" s="7"/>
    </row>
    <row r="304" spans="1:6" x14ac:dyDescent="0.25">
      <c r="A304" s="7"/>
      <c r="B304" s="7"/>
      <c r="C304" s="7"/>
      <c r="D304" s="7"/>
      <c r="E304" s="7"/>
      <c r="F304" s="7"/>
    </row>
    <row r="305" spans="1:6" x14ac:dyDescent="0.25">
      <c r="A305" s="7"/>
      <c r="B305" s="7"/>
      <c r="C305" s="7"/>
      <c r="D305" s="7"/>
      <c r="E305" s="7"/>
      <c r="F305" s="7"/>
    </row>
    <row r="306" spans="1:6" x14ac:dyDescent="0.25">
      <c r="A306" s="7"/>
      <c r="B306" s="7"/>
      <c r="C306" s="7"/>
      <c r="D306" s="7"/>
      <c r="E306" s="7"/>
      <c r="F306" s="7"/>
    </row>
    <row r="307" spans="1:6" x14ac:dyDescent="0.25">
      <c r="A307" s="7"/>
      <c r="B307" s="7"/>
      <c r="C307" s="7"/>
      <c r="D307" s="7"/>
      <c r="E307" s="7"/>
      <c r="F307" s="7"/>
    </row>
    <row r="308" spans="1:6" x14ac:dyDescent="0.25">
      <c r="A308" s="7"/>
      <c r="B308" s="7"/>
      <c r="C308" s="7"/>
      <c r="D308" s="7"/>
      <c r="E308" s="7"/>
      <c r="F308" s="7"/>
    </row>
    <row r="309" spans="1:6" x14ac:dyDescent="0.25">
      <c r="A309" s="7"/>
      <c r="B309" s="7"/>
      <c r="C309" s="7"/>
      <c r="D309" s="7"/>
      <c r="E309" s="7"/>
      <c r="F309" s="7"/>
    </row>
    <row r="310" spans="1:6" x14ac:dyDescent="0.25">
      <c r="A310" s="7"/>
      <c r="B310" s="7"/>
      <c r="C310" s="7"/>
      <c r="D310" s="7"/>
      <c r="E310" s="7"/>
      <c r="F310" s="7"/>
    </row>
    <row r="311" spans="1:6" x14ac:dyDescent="0.25">
      <c r="A311" s="7"/>
      <c r="B311" s="7"/>
      <c r="C311" s="7"/>
      <c r="D311" s="7"/>
      <c r="E311" s="7"/>
      <c r="F311" s="7"/>
    </row>
    <row r="312" spans="1:6" x14ac:dyDescent="0.25">
      <c r="A312" s="7"/>
      <c r="B312" s="7"/>
      <c r="C312" s="7"/>
      <c r="D312" s="7"/>
      <c r="E312" s="7"/>
      <c r="F312" s="7"/>
    </row>
    <row r="313" spans="1:6" x14ac:dyDescent="0.25">
      <c r="A313" s="7"/>
      <c r="B313" s="7"/>
      <c r="C313" s="7"/>
      <c r="D313" s="7"/>
      <c r="E313" s="7"/>
      <c r="F313" s="7"/>
    </row>
    <row r="314" spans="1:6" x14ac:dyDescent="0.25">
      <c r="A314" s="7"/>
      <c r="B314" s="7"/>
      <c r="C314" s="7"/>
      <c r="D314" s="7"/>
      <c r="E314" s="7"/>
      <c r="F314" s="7"/>
    </row>
    <row r="315" spans="1:6" x14ac:dyDescent="0.25">
      <c r="A315" s="7"/>
      <c r="B315" s="7"/>
      <c r="C315" s="7"/>
      <c r="D315" s="7"/>
      <c r="E315" s="7"/>
      <c r="F315" s="7"/>
    </row>
    <row r="316" spans="1:6" x14ac:dyDescent="0.25">
      <c r="A316" s="7"/>
      <c r="B316" s="7"/>
      <c r="C316" s="7"/>
      <c r="D316" s="7"/>
      <c r="E316" s="7"/>
      <c r="F316" s="7"/>
    </row>
    <row r="317" spans="1:6" x14ac:dyDescent="0.25">
      <c r="A317" s="7"/>
      <c r="B317" s="7"/>
      <c r="C317" s="7"/>
      <c r="D317" s="7"/>
      <c r="E317" s="7"/>
      <c r="F317" s="7"/>
    </row>
    <row r="318" spans="1:6" x14ac:dyDescent="0.25">
      <c r="A318" s="7"/>
      <c r="B318" s="7"/>
      <c r="C318" s="7"/>
      <c r="D318" s="7"/>
      <c r="E318" s="7"/>
      <c r="F318" s="7"/>
    </row>
    <row r="319" spans="1:6" x14ac:dyDescent="0.25">
      <c r="A319" s="7"/>
      <c r="B319" s="7"/>
      <c r="C319" s="7"/>
      <c r="D319" s="7"/>
      <c r="E319" s="7"/>
      <c r="F319" s="7"/>
    </row>
    <row r="320" spans="1:6" x14ac:dyDescent="0.25">
      <c r="A320" s="7"/>
      <c r="B320" s="7"/>
      <c r="C320" s="7"/>
      <c r="D320" s="7"/>
      <c r="E320" s="7"/>
      <c r="F320" s="7"/>
    </row>
    <row r="321" spans="1:6" x14ac:dyDescent="0.25">
      <c r="A321" s="7"/>
      <c r="B321" s="7"/>
      <c r="C321" s="7"/>
      <c r="D321" s="7"/>
      <c r="E321" s="7"/>
      <c r="F321" s="7"/>
    </row>
    <row r="322" spans="1:6" x14ac:dyDescent="0.25">
      <c r="A322" s="7"/>
      <c r="B322" s="7"/>
      <c r="C322" s="7"/>
      <c r="D322" s="7"/>
      <c r="E322" s="7"/>
      <c r="F322" s="7"/>
    </row>
    <row r="323" spans="1:6" x14ac:dyDescent="0.25">
      <c r="A323" s="7"/>
      <c r="B323" s="7"/>
      <c r="C323" s="7"/>
      <c r="D323" s="7"/>
      <c r="E323" s="7"/>
      <c r="F323" s="7"/>
    </row>
    <row r="324" spans="1:6" x14ac:dyDescent="0.25">
      <c r="A324" s="7"/>
      <c r="B324" s="7"/>
      <c r="C324" s="7"/>
      <c r="D324" s="7"/>
      <c r="E324" s="7"/>
      <c r="F324" s="7"/>
    </row>
    <row r="325" spans="1:6" x14ac:dyDescent="0.25">
      <c r="A325" s="7"/>
      <c r="B325" s="7"/>
      <c r="C325" s="7"/>
      <c r="D325" s="7"/>
      <c r="E325" s="7"/>
      <c r="F325" s="7"/>
    </row>
    <row r="326" spans="1:6" x14ac:dyDescent="0.25">
      <c r="A326" s="7"/>
      <c r="B326" s="7"/>
      <c r="C326" s="7"/>
      <c r="D326" s="7"/>
      <c r="E326" s="7"/>
      <c r="F326" s="7"/>
    </row>
    <row r="327" spans="1:6" x14ac:dyDescent="0.25">
      <c r="A327" s="7"/>
      <c r="B327" s="7"/>
      <c r="C327" s="7"/>
      <c r="D327" s="7"/>
      <c r="E327" s="7"/>
      <c r="F327" s="7"/>
    </row>
    <row r="328" spans="1:6" x14ac:dyDescent="0.25">
      <c r="A328" s="7"/>
      <c r="B328" s="7"/>
      <c r="C328" s="7"/>
      <c r="D328" s="7"/>
      <c r="E328" s="7"/>
      <c r="F328" s="7"/>
    </row>
    <row r="329" spans="1:6" x14ac:dyDescent="0.25">
      <c r="A329" s="7"/>
      <c r="B329" s="7"/>
      <c r="C329" s="7"/>
      <c r="D329" s="7"/>
      <c r="E329" s="7"/>
      <c r="F329" s="7"/>
    </row>
    <row r="330" spans="1:6" x14ac:dyDescent="0.25">
      <c r="A330" s="7"/>
      <c r="B330" s="7"/>
      <c r="C330" s="7"/>
      <c r="D330" s="7"/>
      <c r="E330" s="7"/>
      <c r="F330" s="7"/>
    </row>
    <row r="331" spans="1:6" x14ac:dyDescent="0.25">
      <c r="A331" s="7"/>
      <c r="B331" s="7"/>
      <c r="C331" s="7"/>
      <c r="D331" s="7"/>
      <c r="E331" s="7"/>
      <c r="F331" s="7"/>
    </row>
    <row r="332" spans="1:6" x14ac:dyDescent="0.25">
      <c r="A332" s="7"/>
      <c r="B332" s="7"/>
      <c r="C332" s="7"/>
      <c r="D332" s="7"/>
      <c r="E332" s="7"/>
      <c r="F332" s="7"/>
    </row>
    <row r="333" spans="1:6" x14ac:dyDescent="0.25">
      <c r="A333" s="7"/>
      <c r="B333" s="7"/>
      <c r="C333" s="7"/>
      <c r="D333" s="7"/>
      <c r="E333" s="7"/>
      <c r="F333" s="7"/>
    </row>
    <row r="334" spans="1:6" x14ac:dyDescent="0.25">
      <c r="A334" s="7"/>
      <c r="B334" s="7"/>
      <c r="C334" s="7"/>
      <c r="D334" s="7"/>
      <c r="E334" s="7"/>
      <c r="F334" s="7"/>
    </row>
    <row r="335" spans="1:6" x14ac:dyDescent="0.25">
      <c r="A335" s="7"/>
      <c r="B335" s="7"/>
      <c r="C335" s="7"/>
      <c r="D335" s="7"/>
      <c r="E335" s="7"/>
      <c r="F335" s="7"/>
    </row>
    <row r="336" spans="1:6" x14ac:dyDescent="0.25">
      <c r="A336" s="7"/>
      <c r="B336" s="7"/>
      <c r="C336" s="7"/>
      <c r="D336" s="7"/>
      <c r="E336" s="7"/>
      <c r="F336" s="7"/>
    </row>
    <row r="337" spans="1:6" x14ac:dyDescent="0.25">
      <c r="A337" s="7"/>
      <c r="B337" s="7"/>
      <c r="C337" s="7"/>
      <c r="D337" s="7"/>
      <c r="E337" s="7"/>
      <c r="F337" s="7"/>
    </row>
    <row r="338" spans="1:6" x14ac:dyDescent="0.25">
      <c r="A338" s="7"/>
      <c r="B338" s="7"/>
      <c r="C338" s="7"/>
      <c r="D338" s="7"/>
      <c r="E338" s="7"/>
      <c r="F338" s="7"/>
    </row>
    <row r="339" spans="1:6" x14ac:dyDescent="0.25">
      <c r="A339" s="7"/>
      <c r="B339" s="7"/>
      <c r="C339" s="7"/>
      <c r="D339" s="7"/>
      <c r="E339" s="7"/>
      <c r="F339" s="7"/>
    </row>
    <row r="340" spans="1:6" x14ac:dyDescent="0.25">
      <c r="A340" s="7"/>
      <c r="B340" s="7"/>
      <c r="C340" s="7"/>
      <c r="D340" s="7"/>
      <c r="E340" s="7"/>
      <c r="F340" s="7"/>
    </row>
    <row r="341" spans="1:6" x14ac:dyDescent="0.25">
      <c r="A341" s="7"/>
      <c r="B341" s="7"/>
      <c r="C341" s="7"/>
      <c r="D341" s="7"/>
      <c r="E341" s="7"/>
      <c r="F341" s="7"/>
    </row>
    <row r="342" spans="1:6" x14ac:dyDescent="0.25">
      <c r="A342" s="7"/>
      <c r="B342" s="7"/>
      <c r="C342" s="7"/>
      <c r="D342" s="7"/>
      <c r="E342" s="7"/>
      <c r="F342" s="7"/>
    </row>
    <row r="343" spans="1:6" x14ac:dyDescent="0.25">
      <c r="A343" s="7"/>
      <c r="B343" s="7"/>
      <c r="C343" s="7"/>
      <c r="D343" s="7"/>
      <c r="E343" s="7"/>
      <c r="F343" s="7"/>
    </row>
    <row r="344" spans="1:6" x14ac:dyDescent="0.25">
      <c r="A344" s="7"/>
      <c r="B344" s="7"/>
      <c r="C344" s="7"/>
      <c r="D344" s="7"/>
      <c r="E344" s="7"/>
      <c r="F344" s="7"/>
    </row>
    <row r="345" spans="1:6" x14ac:dyDescent="0.25">
      <c r="A345" s="7"/>
      <c r="B345" s="7"/>
      <c r="C345" s="7"/>
      <c r="D345" s="7"/>
      <c r="E345" s="7"/>
      <c r="F345" s="7"/>
    </row>
    <row r="346" spans="1:6" x14ac:dyDescent="0.25">
      <c r="A346" s="7"/>
      <c r="B346" s="7"/>
      <c r="C346" s="7"/>
      <c r="D346" s="7"/>
      <c r="E346" s="7"/>
      <c r="F346" s="7"/>
    </row>
    <row r="347" spans="1:6" x14ac:dyDescent="0.25">
      <c r="A347" s="7"/>
      <c r="B347" s="7"/>
      <c r="C347" s="7"/>
      <c r="D347" s="7"/>
      <c r="E347" s="7"/>
      <c r="F347" s="7"/>
    </row>
    <row r="348" spans="1:6" x14ac:dyDescent="0.25">
      <c r="A348" s="7"/>
      <c r="B348" s="7"/>
      <c r="C348" s="7"/>
      <c r="D348" s="7"/>
      <c r="E348" s="7"/>
      <c r="F348" s="7"/>
    </row>
    <row r="349" spans="1:6" x14ac:dyDescent="0.25">
      <c r="A349" s="7"/>
      <c r="B349" s="7"/>
      <c r="C349" s="7"/>
      <c r="D349" s="7"/>
      <c r="E349" s="7"/>
      <c r="F349" s="7"/>
    </row>
    <row r="350" spans="1:6" x14ac:dyDescent="0.25">
      <c r="A350" s="7"/>
      <c r="B350" s="7"/>
      <c r="C350" s="7"/>
      <c r="D350" s="7"/>
      <c r="E350" s="7"/>
      <c r="F350" s="7"/>
    </row>
    <row r="351" spans="1:6" x14ac:dyDescent="0.25">
      <c r="A351" s="7"/>
      <c r="B351" s="7"/>
      <c r="C351" s="7"/>
      <c r="D351" s="7"/>
      <c r="E351" s="7"/>
      <c r="F351" s="7"/>
    </row>
    <row r="352" spans="1:6" x14ac:dyDescent="0.25">
      <c r="A352" s="7"/>
      <c r="B352" s="7"/>
      <c r="C352" s="7"/>
      <c r="D352" s="7"/>
      <c r="E352" s="7"/>
      <c r="F352" s="7"/>
    </row>
    <row r="353" spans="1:6" x14ac:dyDescent="0.25">
      <c r="A353" s="7"/>
      <c r="B353" s="7"/>
      <c r="C353" s="7"/>
      <c r="D353" s="7"/>
      <c r="E353" s="7"/>
      <c r="F353" s="7"/>
    </row>
    <row r="354" spans="1:6" x14ac:dyDescent="0.25">
      <c r="A354" s="7"/>
      <c r="B354" s="7"/>
      <c r="C354" s="7"/>
      <c r="D354" s="7"/>
      <c r="E354" s="7"/>
      <c r="F354" s="7"/>
    </row>
    <row r="355" spans="1:6" x14ac:dyDescent="0.25">
      <c r="A355" s="7"/>
      <c r="B355" s="7"/>
      <c r="C355" s="7"/>
      <c r="D355" s="7"/>
      <c r="E355" s="7"/>
      <c r="F355" s="7"/>
    </row>
    <row r="356" spans="1:6" x14ac:dyDescent="0.25">
      <c r="A356" s="7"/>
      <c r="B356" s="7"/>
      <c r="C356" s="7"/>
      <c r="D356" s="7"/>
      <c r="E356" s="7"/>
      <c r="F356" s="7"/>
    </row>
    <row r="357" spans="1:6" x14ac:dyDescent="0.25">
      <c r="A357" s="7"/>
      <c r="B357" s="7"/>
      <c r="C357" s="7"/>
      <c r="D357" s="7"/>
      <c r="E357" s="7"/>
      <c r="F357" s="7"/>
    </row>
    <row r="358" spans="1:6" x14ac:dyDescent="0.25">
      <c r="A358" s="7"/>
      <c r="B358" s="7"/>
      <c r="C358" s="7"/>
      <c r="D358" s="7"/>
      <c r="E358" s="7"/>
      <c r="F358" s="7"/>
    </row>
    <row r="359" spans="1:6" x14ac:dyDescent="0.25">
      <c r="A359" s="7"/>
      <c r="B359" s="7"/>
      <c r="C359" s="7"/>
      <c r="D359" s="7"/>
      <c r="E359" s="7"/>
      <c r="F359" s="7"/>
    </row>
    <row r="360" spans="1:6" x14ac:dyDescent="0.25">
      <c r="A360" s="7"/>
      <c r="B360" s="7"/>
      <c r="C360" s="7"/>
      <c r="D360" s="7"/>
      <c r="E360" s="7"/>
      <c r="F360" s="7"/>
    </row>
    <row r="361" spans="1:6" x14ac:dyDescent="0.25">
      <c r="A361" s="7"/>
      <c r="B361" s="7"/>
      <c r="C361" s="7"/>
      <c r="D361" s="7"/>
      <c r="E361" s="7"/>
      <c r="F361" s="7"/>
    </row>
    <row r="362" spans="1:6" x14ac:dyDescent="0.25">
      <c r="A362" s="7"/>
      <c r="B362" s="7"/>
      <c r="C362" s="7"/>
      <c r="D362" s="7"/>
      <c r="E362" s="7"/>
      <c r="F362" s="7"/>
    </row>
    <row r="363" spans="1:6" x14ac:dyDescent="0.25">
      <c r="A363" s="7"/>
      <c r="B363" s="7"/>
      <c r="C363" s="7"/>
      <c r="D363" s="7"/>
      <c r="E363" s="7"/>
      <c r="F363" s="7"/>
    </row>
    <row r="364" spans="1:6" x14ac:dyDescent="0.25">
      <c r="A364" s="7"/>
      <c r="B364" s="7"/>
      <c r="C364" s="7"/>
      <c r="D364" s="7"/>
      <c r="E364" s="7"/>
      <c r="F364" s="7"/>
    </row>
    <row r="365" spans="1:6" x14ac:dyDescent="0.25">
      <c r="A365" s="7"/>
      <c r="B365" s="7"/>
      <c r="C365" s="7"/>
      <c r="D365" s="7"/>
      <c r="E365" s="7"/>
      <c r="F365" s="7"/>
    </row>
    <row r="366" spans="1:6" x14ac:dyDescent="0.25">
      <c r="A366" s="7"/>
      <c r="B366" s="7"/>
      <c r="C366" s="7"/>
      <c r="D366" s="7"/>
      <c r="E366" s="7"/>
      <c r="F366" s="7"/>
    </row>
    <row r="367" spans="1:6" x14ac:dyDescent="0.25">
      <c r="A367" s="7"/>
      <c r="B367" s="7"/>
      <c r="C367" s="7"/>
      <c r="D367" s="7"/>
      <c r="E367" s="7"/>
      <c r="F367" s="7"/>
    </row>
    <row r="368" spans="1:6" x14ac:dyDescent="0.25">
      <c r="A368" s="7"/>
      <c r="B368" s="7"/>
      <c r="C368" s="7"/>
      <c r="D368" s="7"/>
      <c r="E368" s="7"/>
      <c r="F368" s="7"/>
    </row>
    <row r="369" spans="1:6" x14ac:dyDescent="0.25">
      <c r="A369" s="7"/>
      <c r="B369" s="7"/>
      <c r="C369" s="7"/>
      <c r="D369" s="7"/>
      <c r="E369" s="7"/>
      <c r="F369" s="7"/>
    </row>
    <row r="370" spans="1:6" x14ac:dyDescent="0.25">
      <c r="A370" s="7"/>
      <c r="B370" s="7"/>
      <c r="C370" s="7"/>
      <c r="D370" s="7"/>
      <c r="E370" s="7"/>
      <c r="F370" s="7"/>
    </row>
    <row r="371" spans="1:6" x14ac:dyDescent="0.25">
      <c r="A371" s="7"/>
      <c r="B371" s="7"/>
      <c r="C371" s="7"/>
      <c r="D371" s="7"/>
      <c r="E371" s="7"/>
      <c r="F371" s="7"/>
    </row>
    <row r="372" spans="1:6" x14ac:dyDescent="0.25">
      <c r="A372" s="7"/>
      <c r="B372" s="7"/>
      <c r="C372" s="7"/>
      <c r="D372" s="7"/>
      <c r="E372" s="7"/>
      <c r="F372" s="7"/>
    </row>
    <row r="373" spans="1:6" x14ac:dyDescent="0.25">
      <c r="A373" s="7"/>
      <c r="B373" s="7"/>
      <c r="C373" s="7"/>
      <c r="D373" s="7"/>
      <c r="E373" s="7"/>
      <c r="F373" s="7"/>
    </row>
    <row r="374" spans="1:6" x14ac:dyDescent="0.25">
      <c r="A374" s="7"/>
      <c r="B374" s="7"/>
      <c r="C374" s="7"/>
      <c r="D374" s="7"/>
      <c r="E374" s="7"/>
      <c r="F374" s="7"/>
    </row>
    <row r="375" spans="1:6" x14ac:dyDescent="0.25">
      <c r="A375" s="7"/>
      <c r="B375" s="7"/>
      <c r="C375" s="7"/>
      <c r="D375" s="7"/>
      <c r="E375" s="7"/>
      <c r="F375" s="7"/>
    </row>
    <row r="376" spans="1:6" x14ac:dyDescent="0.25">
      <c r="A376" s="7"/>
      <c r="B376" s="7"/>
      <c r="C376" s="7"/>
      <c r="D376" s="7"/>
      <c r="E376" s="7"/>
      <c r="F376" s="7"/>
    </row>
    <row r="377" spans="1:6" x14ac:dyDescent="0.25">
      <c r="A377" s="7"/>
      <c r="B377" s="7"/>
      <c r="C377" s="7"/>
      <c r="D377" s="7"/>
      <c r="E377" s="7"/>
      <c r="F377" s="7"/>
    </row>
    <row r="378" spans="1:6" x14ac:dyDescent="0.25">
      <c r="A378" s="7"/>
      <c r="B378" s="7"/>
      <c r="C378" s="7"/>
      <c r="D378" s="7"/>
      <c r="E378" s="7"/>
      <c r="F378" s="7"/>
    </row>
    <row r="379" spans="1:6" x14ac:dyDescent="0.25">
      <c r="A379" s="7"/>
      <c r="B379" s="7"/>
      <c r="C379" s="7"/>
      <c r="D379" s="7"/>
      <c r="E379" s="7"/>
      <c r="F379" s="7"/>
    </row>
    <row r="380" spans="1:6" x14ac:dyDescent="0.25">
      <c r="A380" s="7"/>
      <c r="B380" s="7"/>
      <c r="C380" s="7"/>
      <c r="D380" s="7"/>
      <c r="E380" s="7"/>
      <c r="F380" s="7"/>
    </row>
    <row r="381" spans="1:6" x14ac:dyDescent="0.25">
      <c r="A381" s="7"/>
      <c r="B381" s="7"/>
      <c r="C381" s="7"/>
      <c r="D381" s="7"/>
      <c r="E381" s="7"/>
      <c r="F381" s="7"/>
    </row>
    <row r="382" spans="1:6" x14ac:dyDescent="0.25">
      <c r="A382" s="7"/>
      <c r="B382" s="7"/>
      <c r="C382" s="7"/>
      <c r="D382" s="7"/>
      <c r="E382" s="7"/>
      <c r="F382" s="7"/>
    </row>
    <row r="383" spans="1:6" x14ac:dyDescent="0.25">
      <c r="A383" s="7"/>
      <c r="B383" s="7"/>
      <c r="C383" s="7"/>
      <c r="D383" s="7"/>
      <c r="E383" s="7"/>
      <c r="F383" s="7"/>
    </row>
    <row r="384" spans="1:6" x14ac:dyDescent="0.25">
      <c r="A384" s="7"/>
      <c r="B384" s="7"/>
      <c r="C384" s="7"/>
      <c r="D384" s="7"/>
      <c r="E384" s="7"/>
      <c r="F384" s="7"/>
    </row>
    <row r="385" spans="1:6" x14ac:dyDescent="0.25">
      <c r="A385" s="7"/>
      <c r="B385" s="7"/>
      <c r="C385" s="7"/>
      <c r="D385" s="7"/>
      <c r="E385" s="7"/>
      <c r="F385" s="7"/>
    </row>
    <row r="386" spans="1:6" x14ac:dyDescent="0.25">
      <c r="A386" s="7"/>
      <c r="B386" s="7"/>
      <c r="C386" s="7"/>
      <c r="D386" s="7"/>
      <c r="E386" s="7"/>
      <c r="F386" s="7"/>
    </row>
    <row r="387" spans="1:6" x14ac:dyDescent="0.25">
      <c r="A387" s="7"/>
      <c r="B387" s="7"/>
      <c r="C387" s="7"/>
      <c r="D387" s="7"/>
      <c r="E387" s="7"/>
      <c r="F387" s="7"/>
    </row>
    <row r="388" spans="1:6" x14ac:dyDescent="0.25">
      <c r="A388" s="7"/>
      <c r="B388" s="7"/>
      <c r="C388" s="7"/>
      <c r="D388" s="7"/>
      <c r="E388" s="7"/>
      <c r="F388" s="7"/>
    </row>
    <row r="389" spans="1:6" x14ac:dyDescent="0.25">
      <c r="A389" s="7"/>
      <c r="B389" s="7"/>
      <c r="C389" s="7"/>
      <c r="D389" s="7"/>
      <c r="E389" s="7"/>
      <c r="F389" s="7"/>
    </row>
    <row r="390" spans="1:6" x14ac:dyDescent="0.25">
      <c r="A390" s="7"/>
      <c r="B390" s="7"/>
      <c r="C390" s="7"/>
      <c r="D390" s="7"/>
      <c r="E390" s="7"/>
      <c r="F390" s="7"/>
    </row>
    <row r="391" spans="1:6" x14ac:dyDescent="0.25">
      <c r="A391" s="7"/>
      <c r="B391" s="7"/>
      <c r="C391" s="7"/>
      <c r="D391" s="7"/>
      <c r="E391" s="7"/>
      <c r="F391" s="7"/>
    </row>
    <row r="392" spans="1:6" x14ac:dyDescent="0.25">
      <c r="A392" s="7"/>
      <c r="B392" s="7"/>
      <c r="C392" s="7"/>
      <c r="D392" s="7"/>
      <c r="E392" s="7"/>
      <c r="F392" s="7"/>
    </row>
    <row r="393" spans="1:6" x14ac:dyDescent="0.25">
      <c r="A393" s="7"/>
      <c r="B393" s="7"/>
      <c r="C393" s="7"/>
      <c r="D393" s="7"/>
      <c r="E393" s="7"/>
      <c r="F393" s="7"/>
    </row>
    <row r="394" spans="1:6" x14ac:dyDescent="0.25">
      <c r="A394" s="7"/>
      <c r="B394" s="7"/>
      <c r="C394" s="7"/>
      <c r="D394" s="7"/>
      <c r="E394" s="7"/>
      <c r="F394" s="7"/>
    </row>
    <row r="395" spans="1:6" x14ac:dyDescent="0.25">
      <c r="A395" s="7"/>
      <c r="B395" s="7"/>
      <c r="C395" s="7"/>
      <c r="D395" s="7"/>
      <c r="E395" s="7"/>
      <c r="F395" s="7"/>
    </row>
    <row r="396" spans="1:6" x14ac:dyDescent="0.25">
      <c r="A396" s="7"/>
      <c r="B396" s="7"/>
      <c r="C396" s="7"/>
      <c r="D396" s="7"/>
      <c r="E396" s="7"/>
      <c r="F396" s="7"/>
    </row>
    <row r="397" spans="1:6" x14ac:dyDescent="0.25">
      <c r="A397" s="7"/>
      <c r="B397" s="7"/>
      <c r="C397" s="7"/>
      <c r="D397" s="7"/>
      <c r="E397" s="7"/>
      <c r="F397" s="7"/>
    </row>
    <row r="398" spans="1:6" x14ac:dyDescent="0.25">
      <c r="A398" s="7"/>
      <c r="B398" s="7"/>
      <c r="C398" s="7"/>
      <c r="D398" s="7"/>
      <c r="E398" s="7"/>
      <c r="F398" s="7"/>
    </row>
    <row r="399" spans="1:6" x14ac:dyDescent="0.25">
      <c r="A399" s="7"/>
      <c r="B399" s="7"/>
      <c r="C399" s="7"/>
      <c r="D399" s="7"/>
      <c r="E399" s="7"/>
      <c r="F399" s="7"/>
    </row>
    <row r="400" spans="1:6" x14ac:dyDescent="0.25">
      <c r="A400" s="7"/>
      <c r="B400" s="7"/>
      <c r="C400" s="7"/>
      <c r="D400" s="7"/>
      <c r="E400" s="7"/>
      <c r="F400" s="7"/>
    </row>
    <row r="401" spans="1:6" x14ac:dyDescent="0.25">
      <c r="A401" s="7"/>
      <c r="B401" s="7"/>
      <c r="C401" s="7"/>
      <c r="D401" s="7"/>
      <c r="E401" s="7"/>
      <c r="F401" s="7"/>
    </row>
    <row r="402" spans="1:6" x14ac:dyDescent="0.25">
      <c r="A402" s="7"/>
      <c r="B402" s="7"/>
      <c r="C402" s="7"/>
      <c r="D402" s="7"/>
      <c r="E402" s="7"/>
      <c r="F402" s="7"/>
    </row>
    <row r="403" spans="1:6" x14ac:dyDescent="0.25">
      <c r="A403" s="7"/>
      <c r="B403" s="7"/>
      <c r="C403" s="7"/>
      <c r="D403" s="7"/>
      <c r="E403" s="7"/>
      <c r="F403" s="7"/>
    </row>
    <row r="404" spans="1:6" x14ac:dyDescent="0.25">
      <c r="A404" s="7"/>
      <c r="B404" s="7"/>
      <c r="C404" s="7"/>
      <c r="D404" s="7"/>
      <c r="E404" s="7"/>
      <c r="F404" s="7"/>
    </row>
    <row r="405" spans="1:6" x14ac:dyDescent="0.25">
      <c r="A405" s="7"/>
      <c r="B405" s="7"/>
      <c r="C405" s="7"/>
      <c r="D405" s="7"/>
      <c r="E405" s="7"/>
      <c r="F405" s="7"/>
    </row>
    <row r="406" spans="1:6" x14ac:dyDescent="0.25">
      <c r="A406" s="7"/>
      <c r="B406" s="7"/>
      <c r="C406" s="7"/>
      <c r="D406" s="7"/>
      <c r="E406" s="7"/>
      <c r="F406" s="7"/>
    </row>
    <row r="407" spans="1:6" x14ac:dyDescent="0.25">
      <c r="A407" s="7"/>
      <c r="B407" s="7"/>
      <c r="C407" s="7"/>
      <c r="D407" s="7"/>
      <c r="E407" s="7"/>
      <c r="F407" s="7"/>
    </row>
    <row r="408" spans="1:6" x14ac:dyDescent="0.25">
      <c r="A408" s="7"/>
      <c r="B408" s="7"/>
      <c r="C408" s="7"/>
      <c r="D408" s="7"/>
      <c r="E408" s="7"/>
      <c r="F408" s="7"/>
    </row>
    <row r="409" spans="1:6" x14ac:dyDescent="0.25">
      <c r="A409" s="7"/>
      <c r="B409" s="7"/>
      <c r="C409" s="7"/>
      <c r="D409" s="7"/>
      <c r="E409" s="7"/>
      <c r="F409" s="7"/>
    </row>
    <row r="410" spans="1:6" x14ac:dyDescent="0.25">
      <c r="A410" s="7"/>
      <c r="B410" s="7"/>
      <c r="C410" s="7"/>
      <c r="D410" s="7"/>
      <c r="E410" s="7"/>
      <c r="F410" s="7"/>
    </row>
    <row r="411" spans="1:6" x14ac:dyDescent="0.25">
      <c r="A411" s="7"/>
      <c r="B411" s="7"/>
      <c r="C411" s="7"/>
      <c r="D411" s="7"/>
      <c r="E411" s="7"/>
      <c r="F411" s="7"/>
    </row>
    <row r="412" spans="1:6" x14ac:dyDescent="0.25">
      <c r="A412" s="7"/>
      <c r="B412" s="7"/>
      <c r="C412" s="7"/>
      <c r="D412" s="7"/>
      <c r="E412" s="7"/>
      <c r="F412" s="7"/>
    </row>
    <row r="413" spans="1:6" x14ac:dyDescent="0.25">
      <c r="A413" s="7"/>
      <c r="B413" s="7"/>
      <c r="C413" s="7"/>
      <c r="D413" s="7"/>
      <c r="E413" s="7"/>
      <c r="F413" s="7"/>
    </row>
    <row r="414" spans="1:6" x14ac:dyDescent="0.25">
      <c r="A414" s="7"/>
      <c r="B414" s="7"/>
      <c r="C414" s="7"/>
      <c r="D414" s="7"/>
      <c r="E414" s="7"/>
      <c r="F414" s="7"/>
    </row>
    <row r="415" spans="1:6" x14ac:dyDescent="0.25">
      <c r="A415" s="7"/>
      <c r="B415" s="7"/>
      <c r="C415" s="7"/>
      <c r="D415" s="7"/>
      <c r="E415" s="7"/>
      <c r="F415" s="7"/>
    </row>
    <row r="416" spans="1:6" x14ac:dyDescent="0.25">
      <c r="A416" s="7"/>
      <c r="B416" s="7"/>
      <c r="C416" s="7"/>
      <c r="D416" s="7"/>
      <c r="E416" s="7"/>
      <c r="F416" s="7"/>
    </row>
    <row r="417" spans="1:6" x14ac:dyDescent="0.25">
      <c r="A417" s="7"/>
      <c r="B417" s="7"/>
      <c r="C417" s="7"/>
      <c r="D417" s="7"/>
      <c r="E417" s="7"/>
      <c r="F417" s="7"/>
    </row>
    <row r="418" spans="1:6" x14ac:dyDescent="0.25">
      <c r="A418" s="7"/>
      <c r="B418" s="7"/>
      <c r="C418" s="7"/>
      <c r="D418" s="7"/>
      <c r="E418" s="7"/>
      <c r="F418" s="7"/>
    </row>
    <row r="419" spans="1:6" x14ac:dyDescent="0.25">
      <c r="A419" s="7"/>
      <c r="B419" s="7"/>
      <c r="C419" s="7"/>
      <c r="D419" s="7"/>
      <c r="E419" s="7"/>
      <c r="F419" s="7"/>
    </row>
    <row r="420" spans="1:6" x14ac:dyDescent="0.25">
      <c r="A420" s="7"/>
      <c r="B420" s="7"/>
      <c r="C420" s="7"/>
      <c r="D420" s="7"/>
      <c r="E420" s="7"/>
      <c r="F420" s="7"/>
    </row>
    <row r="421" spans="1:6" x14ac:dyDescent="0.25">
      <c r="A421" s="7"/>
      <c r="B421" s="7"/>
      <c r="C421" s="7"/>
      <c r="D421" s="7"/>
      <c r="E421" s="7"/>
      <c r="F421" s="7"/>
    </row>
    <row r="422" spans="1:6" x14ac:dyDescent="0.25">
      <c r="A422" s="7"/>
      <c r="B422" s="7"/>
      <c r="C422" s="7"/>
      <c r="D422" s="7"/>
      <c r="E422" s="7"/>
      <c r="F422" s="7"/>
    </row>
    <row r="423" spans="1:6" x14ac:dyDescent="0.25">
      <c r="A423" s="7"/>
      <c r="B423" s="7"/>
      <c r="C423" s="7"/>
      <c r="D423" s="7"/>
      <c r="E423" s="7"/>
      <c r="F423" s="7"/>
    </row>
  </sheetData>
  <mergeCells count="10">
    <mergeCell ref="A94:D94"/>
    <mergeCell ref="A101:C101"/>
    <mergeCell ref="A15:F15"/>
    <mergeCell ref="A25:F25"/>
    <mergeCell ref="A50:B50"/>
    <mergeCell ref="A26:G26"/>
    <mergeCell ref="A28:F28"/>
    <mergeCell ref="A30:D30"/>
    <mergeCell ref="A31:F31"/>
    <mergeCell ref="A92:B9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C1C60-B5FB-4E8C-B51F-7F5971FEDB69}">
  <dimension ref="A1:U52"/>
  <sheetViews>
    <sheetView zoomScale="110" zoomScaleNormal="110" workbookViewId="0">
      <selection sqref="A1:L1"/>
    </sheetView>
  </sheetViews>
  <sheetFormatPr baseColWidth="10" defaultRowHeight="15" x14ac:dyDescent="0.25"/>
  <cols>
    <col min="1" max="1" width="12.140625" customWidth="1"/>
    <col min="2" max="2" width="11.28515625" customWidth="1"/>
    <col min="3" max="3" width="11.85546875" customWidth="1"/>
    <col min="4" max="4" width="12" customWidth="1"/>
    <col min="5" max="5" width="13.5703125" customWidth="1"/>
    <col min="6" max="6" width="9.28515625" customWidth="1"/>
    <col min="7" max="7" width="8.85546875" customWidth="1"/>
    <col min="8" max="8" width="24" customWidth="1"/>
    <col min="9" max="10" width="14" customWidth="1"/>
    <col min="11" max="11" width="15.28515625" customWidth="1"/>
    <col min="12" max="12" width="16.140625" customWidth="1"/>
    <col min="13" max="13" width="17.140625" customWidth="1"/>
    <col min="14" max="14" width="4.85546875" style="5" customWidth="1"/>
    <col min="15" max="15" width="23.85546875" customWidth="1"/>
    <col min="16" max="16" width="15.85546875" customWidth="1"/>
    <col min="18" max="19" width="15.28515625" customWidth="1"/>
  </cols>
  <sheetData>
    <row r="1" spans="1:21" ht="21" x14ac:dyDescent="0.35">
      <c r="A1" s="124" t="s">
        <v>237</v>
      </c>
      <c r="B1" s="124"/>
      <c r="C1" s="124"/>
      <c r="D1" s="124"/>
      <c r="E1" s="124"/>
      <c r="F1" s="124"/>
      <c r="G1" s="124"/>
      <c r="H1" s="124"/>
      <c r="I1" s="90"/>
      <c r="J1" s="90"/>
      <c r="K1" s="90"/>
      <c r="L1" s="90"/>
    </row>
    <row r="2" spans="1:21" ht="21.75" customHeight="1" x14ac:dyDescent="0.35">
      <c r="A2" s="58"/>
      <c r="B2" s="58"/>
      <c r="C2" s="58"/>
      <c r="D2" s="58"/>
      <c r="E2" s="58"/>
      <c r="F2" s="58"/>
      <c r="G2" s="58"/>
      <c r="H2" s="58"/>
    </row>
    <row r="3" spans="1:21" ht="15.75" customHeight="1" x14ac:dyDescent="0.25">
      <c r="A3" s="389" t="s">
        <v>289</v>
      </c>
      <c r="B3" s="389"/>
      <c r="C3" s="389"/>
      <c r="D3" s="119">
        <v>66384</v>
      </c>
      <c r="F3" s="19"/>
    </row>
    <row r="4" spans="1:21" ht="15.75" customHeight="1" x14ac:dyDescent="0.25">
      <c r="A4" s="389" t="s">
        <v>2</v>
      </c>
      <c r="B4" s="389"/>
      <c r="C4" s="389"/>
      <c r="D4" s="119">
        <v>49947</v>
      </c>
      <c r="F4" s="19"/>
    </row>
    <row r="5" spans="1:21" ht="15.75" customHeight="1" x14ac:dyDescent="0.25">
      <c r="A5" s="207"/>
      <c r="B5" s="207"/>
      <c r="C5" s="207"/>
      <c r="D5" s="19"/>
      <c r="F5" s="19"/>
    </row>
    <row r="6" spans="1:21" x14ac:dyDescent="0.25">
      <c r="A6" s="44" t="s">
        <v>223</v>
      </c>
      <c r="B6" s="44"/>
      <c r="C6" s="44"/>
      <c r="D6" s="44"/>
      <c r="E6" s="44"/>
      <c r="H6" s="44" t="s">
        <v>224</v>
      </c>
      <c r="I6" s="44"/>
      <c r="J6" s="44"/>
      <c r="K6" s="44"/>
      <c r="L6" s="44"/>
      <c r="M6" s="181"/>
      <c r="N6" s="40"/>
      <c r="O6" s="40"/>
      <c r="P6" s="10"/>
      <c r="Q6" s="10"/>
      <c r="R6" s="10"/>
      <c r="S6" s="10"/>
      <c r="T6" s="10"/>
    </row>
    <row r="7" spans="1:21" ht="48" customHeight="1" x14ac:dyDescent="0.25">
      <c r="A7" s="45"/>
      <c r="B7" s="48" t="s">
        <v>9</v>
      </c>
      <c r="C7" s="48" t="s">
        <v>238</v>
      </c>
      <c r="D7" s="48" t="s">
        <v>11</v>
      </c>
      <c r="E7" s="48" t="s">
        <v>91</v>
      </c>
      <c r="F7" s="48" t="s">
        <v>216</v>
      </c>
      <c r="H7" s="262" t="s">
        <v>61</v>
      </c>
      <c r="I7" s="281" t="s">
        <v>295</v>
      </c>
      <c r="J7" s="281" t="s">
        <v>296</v>
      </c>
      <c r="K7" s="263" t="s">
        <v>297</v>
      </c>
      <c r="L7" s="263" t="s">
        <v>298</v>
      </c>
      <c r="M7" s="263" t="s">
        <v>299</v>
      </c>
      <c r="N7" s="205"/>
      <c r="O7" s="280"/>
      <c r="P7" s="180"/>
      <c r="Q7" s="180"/>
      <c r="R7" s="180"/>
      <c r="S7" s="180"/>
      <c r="T7" s="180"/>
    </row>
    <row r="8" spans="1:21" ht="15" customHeight="1" x14ac:dyDescent="0.25">
      <c r="A8" s="60" t="s">
        <v>62</v>
      </c>
      <c r="B8" s="65">
        <f>'3. A-DMFT&gt;=3'!B21</f>
        <v>7658.666666666667</v>
      </c>
      <c r="C8" s="62">
        <f>B8/D4</f>
        <v>0.15333586935484947</v>
      </c>
      <c r="D8" s="63">
        <f>D3*C8</f>
        <v>10179.048351252328</v>
      </c>
      <c r="E8" s="66">
        <v>3.2</v>
      </c>
      <c r="F8" s="63">
        <f>D8*E8</f>
        <v>32572.95472400745</v>
      </c>
      <c r="G8" s="5"/>
      <c r="H8" s="45" t="s">
        <v>242</v>
      </c>
      <c r="I8" s="67">
        <f>D8+D9+D10</f>
        <v>24119.688351252331</v>
      </c>
      <c r="J8" s="264">
        <f>I8/D3</f>
        <v>0.36333586935484952</v>
      </c>
      <c r="K8" s="67">
        <f>F11</f>
        <v>130157.43472400744</v>
      </c>
      <c r="L8" s="68">
        <f>K8/I8</f>
        <v>5.3963149452239696</v>
      </c>
      <c r="M8" s="69">
        <f>L8/8</f>
        <v>0.6745393681529962</v>
      </c>
      <c r="N8" s="205"/>
      <c r="O8" s="280"/>
      <c r="P8" s="180"/>
      <c r="Q8" s="180"/>
      <c r="R8" s="180"/>
      <c r="S8" s="180"/>
      <c r="T8" s="180"/>
    </row>
    <row r="9" spans="1:21" ht="15" customHeight="1" x14ac:dyDescent="0.25">
      <c r="A9" s="60" t="s">
        <v>0</v>
      </c>
      <c r="B9" s="65">
        <v>6992.5800000000008</v>
      </c>
      <c r="C9" s="62">
        <f>B9/D4</f>
        <v>0.14000000000000001</v>
      </c>
      <c r="D9" s="63">
        <f>D3*C9</f>
        <v>9293.76</v>
      </c>
      <c r="E9" s="66">
        <v>6.5</v>
      </c>
      <c r="F9" s="63">
        <f>D9*E9</f>
        <v>60409.440000000002</v>
      </c>
      <c r="G9" s="5"/>
      <c r="H9" s="45" t="s">
        <v>243</v>
      </c>
      <c r="I9" s="67">
        <f>D9+D10</f>
        <v>13940.64</v>
      </c>
      <c r="J9" s="264">
        <f>I9/D3</f>
        <v>0.21</v>
      </c>
      <c r="K9" s="67">
        <f>F9+F10</f>
        <v>97584.48000000001</v>
      </c>
      <c r="L9" s="68">
        <f>K9/I9</f>
        <v>7.0000000000000009</v>
      </c>
      <c r="M9" s="69">
        <f>L9/8</f>
        <v>0.87500000000000011</v>
      </c>
      <c r="N9" s="205"/>
      <c r="O9" s="280"/>
      <c r="P9" s="180"/>
      <c r="Q9" s="180"/>
      <c r="R9" s="180"/>
      <c r="S9" s="180"/>
      <c r="T9" s="180"/>
    </row>
    <row r="10" spans="1:21" ht="15" customHeight="1" x14ac:dyDescent="0.25">
      <c r="A10" s="60" t="s">
        <v>1</v>
      </c>
      <c r="B10" s="65">
        <v>3496.2900000000004</v>
      </c>
      <c r="C10" s="62">
        <f>B10/D4</f>
        <v>7.0000000000000007E-2</v>
      </c>
      <c r="D10" s="63">
        <f>D3*C10</f>
        <v>4646.88</v>
      </c>
      <c r="E10" s="66">
        <v>8</v>
      </c>
      <c r="F10" s="63">
        <f>E10*D10</f>
        <v>37175.040000000001</v>
      </c>
      <c r="G10" s="1"/>
      <c r="N10" s="254"/>
      <c r="O10" s="40"/>
      <c r="P10" s="275"/>
      <c r="Q10" s="276"/>
      <c r="R10" s="275"/>
      <c r="S10" s="277"/>
      <c r="T10" s="254"/>
    </row>
    <row r="11" spans="1:21" ht="15" customHeight="1" x14ac:dyDescent="0.25">
      <c r="A11" s="60" t="s">
        <v>13</v>
      </c>
      <c r="B11" s="65">
        <f>SUM(B8:B10)</f>
        <v>18147.536666666667</v>
      </c>
      <c r="C11" s="62">
        <f>SUM(C8:C10)</f>
        <v>0.36333586935484946</v>
      </c>
      <c r="D11" s="63">
        <f>SUM(D8:D10)</f>
        <v>24119.688351252331</v>
      </c>
      <c r="E11" s="66"/>
      <c r="F11" s="63">
        <f>SUM(F8:F10)</f>
        <v>130157.43472400744</v>
      </c>
      <c r="N11" s="254"/>
      <c r="O11" s="40"/>
      <c r="P11" s="278"/>
      <c r="Q11" s="254"/>
      <c r="R11" s="278"/>
      <c r="S11" s="279"/>
      <c r="T11" s="254"/>
    </row>
    <row r="12" spans="1:21" ht="30.75" customHeight="1" x14ac:dyDescent="0.25">
      <c r="A12" s="373" t="s">
        <v>260</v>
      </c>
      <c r="B12" s="373"/>
      <c r="C12" s="373"/>
      <c r="D12" s="373"/>
      <c r="E12" s="373"/>
      <c r="F12" s="373"/>
      <c r="G12" s="35"/>
      <c r="I12" s="1"/>
      <c r="J12" s="1"/>
      <c r="K12" s="1"/>
      <c r="O12" s="10"/>
      <c r="P12" s="254"/>
      <c r="Q12" s="10"/>
      <c r="R12" s="10"/>
      <c r="S12" s="10"/>
      <c r="T12" s="10"/>
    </row>
    <row r="13" spans="1:21" ht="16.5" customHeight="1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0"/>
      <c r="T13" s="180"/>
      <c r="U13" s="180"/>
    </row>
    <row r="14" spans="1:21" ht="16.5" customHeight="1" x14ac:dyDescent="0.25">
      <c r="A14" s="391" t="s">
        <v>236</v>
      </c>
      <c r="B14" s="391"/>
      <c r="C14" s="391"/>
      <c r="D14" s="391"/>
      <c r="E14" s="391"/>
      <c r="F14" s="71"/>
      <c r="G14" s="71"/>
      <c r="H14" s="71"/>
      <c r="I14" s="71"/>
      <c r="J14" s="71"/>
      <c r="K14" s="71"/>
      <c r="L14" s="70"/>
      <c r="O14" s="44" t="s">
        <v>217</v>
      </c>
      <c r="P14" t="s">
        <v>218</v>
      </c>
    </row>
    <row r="15" spans="1:21" s="5" customFormat="1" ht="16.5" customHeight="1" x14ac:dyDescent="0.25">
      <c r="A15" s="72"/>
      <c r="B15" s="72"/>
      <c r="C15" s="72"/>
      <c r="D15" s="72"/>
      <c r="E15" s="72"/>
      <c r="F15" s="206"/>
      <c r="G15" s="206"/>
      <c r="H15" s="206"/>
      <c r="I15" s="206"/>
      <c r="J15" s="260"/>
      <c r="K15" s="206"/>
      <c r="L15" s="73"/>
      <c r="O15" s="59" t="s">
        <v>219</v>
      </c>
      <c r="P15" t="s">
        <v>220</v>
      </c>
      <c r="Q15"/>
      <c r="R15"/>
      <c r="S15" s="180"/>
    </row>
    <row r="16" spans="1:21" ht="15.75" x14ac:dyDescent="0.25">
      <c r="A16" s="392" t="s">
        <v>226</v>
      </c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O16" s="59" t="s">
        <v>221</v>
      </c>
      <c r="P16" t="s">
        <v>222</v>
      </c>
      <c r="S16" s="5"/>
    </row>
    <row r="17" spans="1:15" ht="9.75" customHeight="1" x14ac:dyDescent="0.25">
      <c r="A17" s="207"/>
      <c r="B17" s="207"/>
      <c r="C17" s="207"/>
      <c r="D17" s="19"/>
    </row>
    <row r="18" spans="1:15" ht="15" customHeight="1" x14ac:dyDescent="0.25">
      <c r="A18" s="59" t="s">
        <v>255</v>
      </c>
      <c r="B18" s="59"/>
      <c r="C18" s="44"/>
      <c r="H18" s="44" t="s">
        <v>235</v>
      </c>
    </row>
    <row r="19" spans="1:15" ht="32.25" customHeight="1" x14ac:dyDescent="0.25">
      <c r="A19" s="74"/>
      <c r="B19" s="75" t="s">
        <v>9</v>
      </c>
      <c r="C19" s="75" t="s">
        <v>10</v>
      </c>
      <c r="D19" s="75" t="s">
        <v>11</v>
      </c>
      <c r="E19" s="75" t="s">
        <v>91</v>
      </c>
      <c r="F19" s="75" t="s">
        <v>216</v>
      </c>
      <c r="H19" s="378" t="s">
        <v>61</v>
      </c>
      <c r="I19" s="386" t="s">
        <v>295</v>
      </c>
      <c r="J19" s="386" t="s">
        <v>296</v>
      </c>
      <c r="K19" s="380" t="s">
        <v>297</v>
      </c>
      <c r="L19" s="380" t="s">
        <v>298</v>
      </c>
      <c r="M19" s="380" t="s">
        <v>299</v>
      </c>
      <c r="N19" s="205"/>
    </row>
    <row r="20" spans="1:15" ht="15" customHeight="1" x14ac:dyDescent="0.25">
      <c r="A20" s="49" t="s">
        <v>62</v>
      </c>
      <c r="B20" s="78">
        <f>B8</f>
        <v>7658.666666666667</v>
      </c>
      <c r="C20" s="76">
        <f>B20/D4</f>
        <v>0.15333586935484947</v>
      </c>
      <c r="D20" s="77">
        <f>D8*0.9</f>
        <v>9161.1435161270947</v>
      </c>
      <c r="E20" s="80">
        <f>E8</f>
        <v>3.2</v>
      </c>
      <c r="F20" s="81">
        <f>E20*D20</f>
        <v>29315.659251606703</v>
      </c>
      <c r="H20" s="378"/>
      <c r="I20" s="387"/>
      <c r="J20" s="387"/>
      <c r="K20" s="381"/>
      <c r="L20" s="381"/>
      <c r="M20" s="381"/>
      <c r="N20" s="205"/>
    </row>
    <row r="21" spans="1:15" x14ac:dyDescent="0.25">
      <c r="A21" s="49" t="s">
        <v>0</v>
      </c>
      <c r="B21" s="78">
        <v>6992.5800000000008</v>
      </c>
      <c r="C21" s="79">
        <f>B21/D4</f>
        <v>0.14000000000000001</v>
      </c>
      <c r="D21" s="77">
        <f>C21*D3</f>
        <v>9293.76</v>
      </c>
      <c r="E21" s="80">
        <f>E9</f>
        <v>6.5</v>
      </c>
      <c r="F21" s="81">
        <f>E21*D21</f>
        <v>60409.440000000002</v>
      </c>
      <c r="G21" s="5"/>
      <c r="H21" s="378"/>
      <c r="I21" s="388"/>
      <c r="J21" s="388"/>
      <c r="K21" s="382"/>
      <c r="L21" s="382"/>
      <c r="M21" s="382"/>
      <c r="N21" s="205"/>
    </row>
    <row r="22" spans="1:15" x14ac:dyDescent="0.25">
      <c r="A22" s="49" t="s">
        <v>1</v>
      </c>
      <c r="B22" s="78">
        <v>3496.2900000000004</v>
      </c>
      <c r="C22" s="76">
        <f>B22/D4</f>
        <v>7.0000000000000007E-2</v>
      </c>
      <c r="D22" s="77">
        <f>C22*D3</f>
        <v>4646.88</v>
      </c>
      <c r="E22" s="82">
        <v>8</v>
      </c>
      <c r="F22" s="77">
        <f>E22*D22</f>
        <v>37175.040000000001</v>
      </c>
      <c r="G22" s="5"/>
      <c r="H22" s="45" t="s">
        <v>242</v>
      </c>
      <c r="I22" s="67">
        <f>D20+D21+D22</f>
        <v>23101.783516127096</v>
      </c>
      <c r="J22" s="264">
        <f>I22/D3</f>
        <v>0.34800228241936454</v>
      </c>
      <c r="K22" s="67">
        <f>F11</f>
        <v>130157.43472400744</v>
      </c>
      <c r="L22" s="68">
        <f>K22/I22</f>
        <v>5.6340859844499018</v>
      </c>
      <c r="M22" s="69">
        <f>L22/8</f>
        <v>0.70426074805623773</v>
      </c>
      <c r="N22" s="254"/>
    </row>
    <row r="23" spans="1:15" x14ac:dyDescent="0.25">
      <c r="A23" s="49" t="s">
        <v>13</v>
      </c>
      <c r="B23" s="78">
        <f>SUM(B20:B22)</f>
        <v>18147.536666666667</v>
      </c>
      <c r="C23" s="76">
        <f>SUM(C20:C22)</f>
        <v>0.36333586935484946</v>
      </c>
      <c r="D23" s="77">
        <f>SUM(D20:D22)</f>
        <v>23101.783516127096</v>
      </c>
      <c r="E23" s="82"/>
      <c r="F23" s="77">
        <f>SUM(F20:F22)</f>
        <v>126900.13925160671</v>
      </c>
      <c r="G23" s="5"/>
      <c r="H23" s="45" t="s">
        <v>243</v>
      </c>
      <c r="I23" s="67">
        <f>D21+D22</f>
        <v>13940.64</v>
      </c>
      <c r="J23" s="264">
        <f>I23/D3</f>
        <v>0.21</v>
      </c>
      <c r="K23" s="67">
        <f>K9</f>
        <v>97584.48000000001</v>
      </c>
      <c r="L23" s="68">
        <f>K23/I23</f>
        <v>7.0000000000000009</v>
      </c>
      <c r="M23" s="69">
        <f>L23/8</f>
        <v>0.87500000000000011</v>
      </c>
      <c r="N23" s="254"/>
      <c r="O23" s="5"/>
    </row>
    <row r="24" spans="1:15" x14ac:dyDescent="0.25">
      <c r="G24" s="1"/>
      <c r="I24" s="1"/>
      <c r="J24" s="1"/>
      <c r="K24" s="1"/>
    </row>
    <row r="25" spans="1:15" ht="15.75" x14ac:dyDescent="0.25">
      <c r="A25" s="392" t="s">
        <v>227</v>
      </c>
      <c r="B25" s="393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</row>
    <row r="26" spans="1:15" ht="10.5" customHeight="1" x14ac:dyDescent="0.25">
      <c r="A26" s="207"/>
      <c r="B26" s="207"/>
      <c r="C26" s="207"/>
      <c r="D26" s="19"/>
      <c r="H26" s="44"/>
    </row>
    <row r="27" spans="1:15" ht="18.75" customHeight="1" x14ac:dyDescent="0.25">
      <c r="A27" s="376" t="s">
        <v>225</v>
      </c>
      <c r="B27" s="376"/>
      <c r="C27" s="376"/>
      <c r="D27" s="376"/>
      <c r="E27" s="376"/>
      <c r="F27" s="376"/>
      <c r="H27" s="44" t="s">
        <v>234</v>
      </c>
    </row>
    <row r="28" spans="1:15" ht="35.25" customHeight="1" x14ac:dyDescent="0.25">
      <c r="A28" s="74"/>
      <c r="B28" s="75" t="s">
        <v>9</v>
      </c>
      <c r="C28" s="75" t="s">
        <v>10</v>
      </c>
      <c r="D28" s="75" t="s">
        <v>11</v>
      </c>
      <c r="E28" s="75" t="s">
        <v>91</v>
      </c>
      <c r="F28" s="75" t="s">
        <v>216</v>
      </c>
      <c r="H28" s="378" t="s">
        <v>61</v>
      </c>
      <c r="I28" s="379" t="s">
        <v>295</v>
      </c>
      <c r="J28" s="386" t="s">
        <v>296</v>
      </c>
      <c r="K28" s="389" t="s">
        <v>297</v>
      </c>
      <c r="L28" s="390" t="s">
        <v>298</v>
      </c>
      <c r="M28" s="389" t="s">
        <v>299</v>
      </c>
      <c r="N28" s="205"/>
    </row>
    <row r="29" spans="1:15" x14ac:dyDescent="0.25">
      <c r="A29" s="49" t="s">
        <v>62</v>
      </c>
      <c r="B29" s="78">
        <f>B8</f>
        <v>7658.666666666667</v>
      </c>
      <c r="C29" s="76">
        <f>B29/D4</f>
        <v>0.15333586935484947</v>
      </c>
      <c r="D29" s="77">
        <f>D8</f>
        <v>10179.048351252328</v>
      </c>
      <c r="E29" s="80">
        <f>E8*0.9</f>
        <v>2.8800000000000003</v>
      </c>
      <c r="F29" s="81">
        <f>E29*D29</f>
        <v>29315.659251606707</v>
      </c>
      <c r="H29" s="378"/>
      <c r="I29" s="379"/>
      <c r="J29" s="387"/>
      <c r="K29" s="389"/>
      <c r="L29" s="390"/>
      <c r="M29" s="389"/>
      <c r="N29" s="205"/>
    </row>
    <row r="30" spans="1:15" x14ac:dyDescent="0.25">
      <c r="A30" s="49" t="s">
        <v>0</v>
      </c>
      <c r="B30" s="78">
        <v>6992.5800000000008</v>
      </c>
      <c r="C30" s="79">
        <f>C21</f>
        <v>0.14000000000000001</v>
      </c>
      <c r="D30" s="77">
        <f>C30*D3</f>
        <v>9293.76</v>
      </c>
      <c r="E30" s="80">
        <f>E21*0.9</f>
        <v>5.8500000000000005</v>
      </c>
      <c r="F30" s="81">
        <f>E30*D30</f>
        <v>54368.496000000006</v>
      </c>
      <c r="G30" s="5"/>
      <c r="H30" s="378"/>
      <c r="I30" s="379"/>
      <c r="J30" s="388"/>
      <c r="K30" s="389"/>
      <c r="L30" s="390"/>
      <c r="M30" s="389"/>
      <c r="N30" s="205"/>
    </row>
    <row r="31" spans="1:15" x14ac:dyDescent="0.25">
      <c r="A31" s="49" t="s">
        <v>1</v>
      </c>
      <c r="B31" s="78">
        <v>3496.2900000000004</v>
      </c>
      <c r="C31" s="76">
        <f>C22</f>
        <v>7.0000000000000007E-2</v>
      </c>
      <c r="D31" s="77">
        <f>C31*D3</f>
        <v>4646.88</v>
      </c>
      <c r="E31" s="82">
        <v>8</v>
      </c>
      <c r="F31" s="77">
        <f>E31*D31</f>
        <v>37175.040000000001</v>
      </c>
      <c r="G31" s="5"/>
      <c r="H31" s="45" t="s">
        <v>242</v>
      </c>
      <c r="I31" s="67">
        <f>D29+D30+D31</f>
        <v>24119.688351252331</v>
      </c>
      <c r="J31" s="264">
        <f>I31/D3</f>
        <v>0.36333586935484952</v>
      </c>
      <c r="K31" s="67">
        <f>F11</f>
        <v>130157.43472400744</v>
      </c>
      <c r="L31" s="68">
        <f>K31/I31*0.9</f>
        <v>4.8566834507015724</v>
      </c>
      <c r="M31" s="69">
        <f>L31/8</f>
        <v>0.60708543133769655</v>
      </c>
      <c r="N31" s="254"/>
    </row>
    <row r="32" spans="1:15" x14ac:dyDescent="0.25">
      <c r="A32" s="49" t="s">
        <v>13</v>
      </c>
      <c r="B32" s="78">
        <f>SUM(B29:B31)</f>
        <v>18147.536666666667</v>
      </c>
      <c r="C32" s="76">
        <f>SUM(C29:C31)</f>
        <v>0.36333586935484946</v>
      </c>
      <c r="D32" s="77">
        <f>SUM(D29:D31)</f>
        <v>24119.688351252331</v>
      </c>
      <c r="E32" s="82"/>
      <c r="F32" s="77">
        <f>SUM(F29:F31)</f>
        <v>120859.19525160672</v>
      </c>
      <c r="G32" s="5"/>
      <c r="H32" s="45" t="s">
        <v>243</v>
      </c>
      <c r="I32" s="67">
        <f>D30+D31</f>
        <v>13940.64</v>
      </c>
      <c r="J32" s="264">
        <f>I32/D3</f>
        <v>0.21</v>
      </c>
      <c r="K32" s="67">
        <f>K9</f>
        <v>97584.48000000001</v>
      </c>
      <c r="L32" s="68">
        <f>K32/I32*0.9</f>
        <v>6.3000000000000007</v>
      </c>
      <c r="M32" s="69">
        <f>L32/8</f>
        <v>0.78750000000000009</v>
      </c>
      <c r="N32" s="254"/>
    </row>
    <row r="33" spans="1:14" x14ac:dyDescent="0.25">
      <c r="G33" s="1"/>
      <c r="I33" s="1"/>
      <c r="J33" s="1"/>
      <c r="K33" s="1"/>
    </row>
    <row r="34" spans="1:14" ht="15.75" x14ac:dyDescent="0.25">
      <c r="A34" s="392" t="s">
        <v>228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</row>
    <row r="35" spans="1:14" ht="10.5" customHeight="1" x14ac:dyDescent="0.25">
      <c r="A35" s="207"/>
      <c r="B35" s="207"/>
      <c r="C35" s="207"/>
      <c r="D35" s="19"/>
    </row>
    <row r="36" spans="1:14" ht="18" customHeight="1" x14ac:dyDescent="0.25">
      <c r="A36" s="376" t="s">
        <v>233</v>
      </c>
      <c r="B36" s="376"/>
      <c r="C36" s="376"/>
      <c r="D36" s="376"/>
      <c r="E36" s="376"/>
      <c r="F36" s="376"/>
      <c r="H36" s="44" t="s">
        <v>232</v>
      </c>
    </row>
    <row r="37" spans="1:14" ht="33.75" customHeight="1" x14ac:dyDescent="0.25">
      <c r="A37" s="74"/>
      <c r="B37" s="75" t="s">
        <v>9</v>
      </c>
      <c r="C37" s="75" t="s">
        <v>10</v>
      </c>
      <c r="D37" s="75" t="s">
        <v>11</v>
      </c>
      <c r="E37" s="75" t="s">
        <v>91</v>
      </c>
      <c r="F37" s="85" t="s">
        <v>216</v>
      </c>
      <c r="H37" s="378" t="s">
        <v>61</v>
      </c>
      <c r="I37" s="379" t="s">
        <v>295</v>
      </c>
      <c r="J37" s="386" t="s">
        <v>296</v>
      </c>
      <c r="K37" s="389" t="s">
        <v>297</v>
      </c>
      <c r="L37" s="390" t="s">
        <v>298</v>
      </c>
      <c r="M37" s="389" t="s">
        <v>299</v>
      </c>
      <c r="N37" s="205"/>
    </row>
    <row r="38" spans="1:14" x14ac:dyDescent="0.25">
      <c r="A38" s="49" t="s">
        <v>62</v>
      </c>
      <c r="B38" s="78">
        <v>11738</v>
      </c>
      <c r="C38" s="76">
        <f>B38/D4</f>
        <v>0.23500910965623562</v>
      </c>
      <c r="D38" s="77">
        <f>D8*1.1</f>
        <v>11196.953186377561</v>
      </c>
      <c r="E38" s="80">
        <f>E8*1.1</f>
        <v>3.5200000000000005</v>
      </c>
      <c r="F38" s="81">
        <f>E38*D38</f>
        <v>39413.27521604902</v>
      </c>
      <c r="H38" s="378"/>
      <c r="I38" s="379"/>
      <c r="J38" s="387"/>
      <c r="K38" s="389"/>
      <c r="L38" s="390"/>
      <c r="M38" s="389"/>
      <c r="N38" s="205"/>
    </row>
    <row r="39" spans="1:14" x14ac:dyDescent="0.25">
      <c r="A39" s="49" t="s">
        <v>0</v>
      </c>
      <c r="B39" s="78">
        <v>6992.5800000000008</v>
      </c>
      <c r="C39" s="79">
        <f>C30</f>
        <v>0.14000000000000001</v>
      </c>
      <c r="D39" s="77">
        <f>C39*D3</f>
        <v>9293.76</v>
      </c>
      <c r="E39" s="80">
        <f>E9*1.1</f>
        <v>7.15</v>
      </c>
      <c r="F39" s="81">
        <f>E39*D39</f>
        <v>66450.384000000005</v>
      </c>
      <c r="G39" s="5"/>
      <c r="H39" s="378"/>
      <c r="I39" s="379"/>
      <c r="J39" s="388"/>
      <c r="K39" s="389"/>
      <c r="L39" s="390"/>
      <c r="M39" s="389"/>
      <c r="N39" s="205"/>
    </row>
    <row r="40" spans="1:14" x14ac:dyDescent="0.25">
      <c r="A40" s="49" t="s">
        <v>1</v>
      </c>
      <c r="B40" s="78">
        <v>3496.2900000000004</v>
      </c>
      <c r="C40" s="76">
        <f>C31</f>
        <v>7.0000000000000007E-2</v>
      </c>
      <c r="D40" s="77">
        <f>C40*D3</f>
        <v>4646.88</v>
      </c>
      <c r="E40" s="82">
        <v>8</v>
      </c>
      <c r="F40" s="77">
        <f>E40*D40</f>
        <v>37175.040000000001</v>
      </c>
      <c r="G40" s="5"/>
      <c r="H40" s="45" t="s">
        <v>242</v>
      </c>
      <c r="I40" s="67">
        <f>D38+D39+D40</f>
        <v>25137.593186377562</v>
      </c>
      <c r="J40" s="264">
        <f>I40/D3</f>
        <v>0.37866945629033444</v>
      </c>
      <c r="K40" s="67">
        <f>F41</f>
        <v>143038.69921604902</v>
      </c>
      <c r="L40" s="68">
        <f>K40/I40</f>
        <v>5.6902304908635335</v>
      </c>
      <c r="M40" s="69">
        <f>L40/8</f>
        <v>0.71127881135794169</v>
      </c>
      <c r="N40" s="254"/>
    </row>
    <row r="41" spans="1:14" x14ac:dyDescent="0.25">
      <c r="A41" s="49" t="s">
        <v>13</v>
      </c>
      <c r="B41" s="78">
        <f>SUM(B38:B40)</f>
        <v>22226.870000000003</v>
      </c>
      <c r="C41" s="76">
        <f>SUM(C38:C40)</f>
        <v>0.44500910965623564</v>
      </c>
      <c r="D41" s="77">
        <f>SUM(D38:D40)</f>
        <v>25137.593186377562</v>
      </c>
      <c r="E41" s="82"/>
      <c r="F41" s="77">
        <f>SUM(F38:F40)</f>
        <v>143038.69921604902</v>
      </c>
      <c r="G41" s="5"/>
      <c r="H41" s="45" t="s">
        <v>243</v>
      </c>
      <c r="I41" s="67">
        <f>D39+D40</f>
        <v>13940.64</v>
      </c>
      <c r="J41" s="264">
        <f>I41/D3</f>
        <v>0.21</v>
      </c>
      <c r="K41" s="67">
        <f>F39+F40</f>
        <v>103625.424</v>
      </c>
      <c r="L41" s="68">
        <f>K41/I41</f>
        <v>7.4333333333333336</v>
      </c>
      <c r="M41" s="69">
        <f>L41/8</f>
        <v>0.9291666666666667</v>
      </c>
      <c r="N41" s="254"/>
    </row>
    <row r="42" spans="1:14" x14ac:dyDescent="0.25">
      <c r="G42" s="1"/>
      <c r="I42" s="1"/>
      <c r="J42" s="1"/>
      <c r="K42" s="1"/>
    </row>
    <row r="43" spans="1:14" ht="15.75" x14ac:dyDescent="0.25">
      <c r="A43" s="392" t="s">
        <v>229</v>
      </c>
      <c r="B43" s="393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</row>
    <row r="44" spans="1:14" ht="10.5" customHeight="1" x14ac:dyDescent="0.25">
      <c r="A44" s="207"/>
      <c r="B44" s="207"/>
      <c r="C44" s="207"/>
      <c r="D44" s="19"/>
      <c r="H44" s="19"/>
      <c r="I44" s="19"/>
      <c r="J44" s="19"/>
      <c r="K44" s="19"/>
      <c r="L44" s="19"/>
      <c r="M44" s="19"/>
    </row>
    <row r="45" spans="1:14" ht="33.75" customHeight="1" x14ac:dyDescent="0.25">
      <c r="A45" s="376" t="s">
        <v>230</v>
      </c>
      <c r="B45" s="376"/>
      <c r="C45" s="376"/>
      <c r="D45" s="376"/>
      <c r="E45" s="376"/>
      <c r="F45" s="376"/>
      <c r="H45" s="376" t="s">
        <v>231</v>
      </c>
      <c r="I45" s="376"/>
      <c r="J45" s="376"/>
      <c r="K45" s="376"/>
      <c r="L45" s="376"/>
      <c r="M45" s="376"/>
    </row>
    <row r="46" spans="1:14" ht="33.75" customHeight="1" x14ac:dyDescent="0.25">
      <c r="A46" s="74"/>
      <c r="B46" s="75" t="s">
        <v>9</v>
      </c>
      <c r="C46" s="75" t="s">
        <v>10</v>
      </c>
      <c r="D46" s="75" t="s">
        <v>11</v>
      </c>
      <c r="E46" s="75" t="s">
        <v>91</v>
      </c>
      <c r="F46" s="75" t="s">
        <v>216</v>
      </c>
      <c r="H46" s="383" t="s">
        <v>61</v>
      </c>
      <c r="I46" s="386" t="s">
        <v>295</v>
      </c>
      <c r="J46" s="386" t="s">
        <v>296</v>
      </c>
      <c r="K46" s="380" t="s">
        <v>297</v>
      </c>
      <c r="L46" s="380" t="s">
        <v>298</v>
      </c>
      <c r="M46" s="380" t="s">
        <v>299</v>
      </c>
      <c r="N46" s="205"/>
    </row>
    <row r="47" spans="1:14" ht="15" customHeight="1" x14ac:dyDescent="0.25">
      <c r="A47" s="49" t="s">
        <v>62</v>
      </c>
      <c r="B47" s="78">
        <f>B20</f>
        <v>7658.666666666667</v>
      </c>
      <c r="C47" s="76">
        <f>B47/D4</f>
        <v>0.15333586935484947</v>
      </c>
      <c r="D47" s="77">
        <f>D8*0.9</f>
        <v>9161.1435161270947</v>
      </c>
      <c r="E47" s="80">
        <f>E8*0.9</f>
        <v>2.8800000000000003</v>
      </c>
      <c r="F47" s="81">
        <f>E47*D47</f>
        <v>26384.093326446036</v>
      </c>
      <c r="H47" s="384"/>
      <c r="I47" s="387"/>
      <c r="J47" s="387"/>
      <c r="K47" s="381"/>
      <c r="L47" s="381"/>
      <c r="M47" s="381"/>
      <c r="N47" s="205"/>
    </row>
    <row r="48" spans="1:14" ht="15" customHeight="1" x14ac:dyDescent="0.25">
      <c r="A48" s="49" t="s">
        <v>0</v>
      </c>
      <c r="B48" s="78">
        <v>6992.5800000000008</v>
      </c>
      <c r="C48" s="79">
        <f>C30</f>
        <v>0.14000000000000001</v>
      </c>
      <c r="D48" s="77">
        <f>C48*D3</f>
        <v>9293.76</v>
      </c>
      <c r="E48" s="80">
        <f>E9*0.9</f>
        <v>5.8500000000000005</v>
      </c>
      <c r="F48" s="81">
        <f>E48*D48</f>
        <v>54368.496000000006</v>
      </c>
      <c r="G48" s="5"/>
      <c r="H48" s="385"/>
      <c r="I48" s="388"/>
      <c r="J48" s="388"/>
      <c r="K48" s="382"/>
      <c r="L48" s="382"/>
      <c r="M48" s="382"/>
      <c r="N48" s="205"/>
    </row>
    <row r="49" spans="1:14" x14ac:dyDescent="0.25">
      <c r="A49" s="49" t="s">
        <v>1</v>
      </c>
      <c r="B49" s="78">
        <v>3496.2900000000004</v>
      </c>
      <c r="C49" s="76">
        <f>C31</f>
        <v>7.0000000000000007E-2</v>
      </c>
      <c r="D49" s="77">
        <f>C49*D3</f>
        <v>4646.88</v>
      </c>
      <c r="E49" s="82">
        <v>8</v>
      </c>
      <c r="F49" s="77">
        <f>E49*D49</f>
        <v>37175.040000000001</v>
      </c>
      <c r="G49" s="5"/>
      <c r="H49" s="45" t="s">
        <v>242</v>
      </c>
      <c r="I49" s="67">
        <f>D47+D48+D49</f>
        <v>23101.783516127096</v>
      </c>
      <c r="J49" s="264">
        <f>I49/D3</f>
        <v>0.34800228241936454</v>
      </c>
      <c r="K49" s="67">
        <f>F50</f>
        <v>117927.62932644604</v>
      </c>
      <c r="L49" s="68">
        <f>K49/I49</f>
        <v>5.1046980526036911</v>
      </c>
      <c r="M49" s="69">
        <f>L49/8</f>
        <v>0.63808725657546139</v>
      </c>
      <c r="N49" s="254"/>
    </row>
    <row r="50" spans="1:14" x14ac:dyDescent="0.25">
      <c r="A50" s="49" t="s">
        <v>13</v>
      </c>
      <c r="B50" s="78">
        <f>SUM(B47:B49)</f>
        <v>18147.536666666667</v>
      </c>
      <c r="C50" s="76">
        <f>SUM(C47:C49)</f>
        <v>0.36333586935484946</v>
      </c>
      <c r="D50" s="77">
        <f>SUM(D47:D49)</f>
        <v>23101.783516127096</v>
      </c>
      <c r="E50" s="82"/>
      <c r="F50" s="77">
        <f>SUM(F47:F49)</f>
        <v>117927.62932644604</v>
      </c>
      <c r="G50" s="5"/>
      <c r="H50" s="45" t="s">
        <v>243</v>
      </c>
      <c r="I50" s="67">
        <f>D48+D49</f>
        <v>13940.64</v>
      </c>
      <c r="J50" s="264">
        <f>I50/D3</f>
        <v>0.21</v>
      </c>
      <c r="K50" s="67">
        <f>F48+F49</f>
        <v>91543.536000000007</v>
      </c>
      <c r="L50" s="68">
        <f>K50/I50</f>
        <v>6.5666666666666673</v>
      </c>
      <c r="M50" s="69">
        <f>L50/8</f>
        <v>0.82083333333333341</v>
      </c>
      <c r="N50" s="254"/>
    </row>
    <row r="51" spans="1:14" x14ac:dyDescent="0.25">
      <c r="G51" s="1"/>
      <c r="I51" s="1"/>
      <c r="J51" s="1"/>
      <c r="K51" s="1"/>
    </row>
    <row r="52" spans="1:14" x14ac:dyDescent="0.25">
      <c r="I52" s="1"/>
      <c r="J52" s="1"/>
      <c r="K52" s="39"/>
      <c r="L52" s="39"/>
      <c r="M52" s="39"/>
      <c r="N52" s="255"/>
    </row>
  </sheetData>
  <mergeCells count="36">
    <mergeCell ref="A36:F36"/>
    <mergeCell ref="A45:F45"/>
    <mergeCell ref="A34:M34"/>
    <mergeCell ref="A43:M43"/>
    <mergeCell ref="H37:H39"/>
    <mergeCell ref="I37:I39"/>
    <mergeCell ref="K37:K39"/>
    <mergeCell ref="L37:L39"/>
    <mergeCell ref="M37:M39"/>
    <mergeCell ref="H45:M45"/>
    <mergeCell ref="A3:C3"/>
    <mergeCell ref="A4:C4"/>
    <mergeCell ref="H19:H21"/>
    <mergeCell ref="I19:I21"/>
    <mergeCell ref="A12:F12"/>
    <mergeCell ref="A27:F27"/>
    <mergeCell ref="L19:L21"/>
    <mergeCell ref="M19:M21"/>
    <mergeCell ref="A14:E14"/>
    <mergeCell ref="K19:K21"/>
    <mergeCell ref="J19:J21"/>
    <mergeCell ref="A16:M16"/>
    <mergeCell ref="A25:M25"/>
    <mergeCell ref="H28:H30"/>
    <mergeCell ref="I28:I30"/>
    <mergeCell ref="M46:M48"/>
    <mergeCell ref="H46:H48"/>
    <mergeCell ref="I46:I48"/>
    <mergeCell ref="K46:K48"/>
    <mergeCell ref="L46:L48"/>
    <mergeCell ref="K28:K30"/>
    <mergeCell ref="J28:J30"/>
    <mergeCell ref="M28:M30"/>
    <mergeCell ref="L28:L30"/>
    <mergeCell ref="J37:J39"/>
    <mergeCell ref="J46:J48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E46D8-349D-45C4-BC26-AD4302DD4812}">
  <dimension ref="A1:Q60"/>
  <sheetViews>
    <sheetView workbookViewId="0">
      <selection activeCell="L33" sqref="L33"/>
    </sheetView>
  </sheetViews>
  <sheetFormatPr baseColWidth="10" defaultRowHeight="15" x14ac:dyDescent="0.25"/>
  <cols>
    <col min="1" max="1" width="35" customWidth="1"/>
    <col min="4" max="4" width="12" customWidth="1"/>
    <col min="5" max="5" width="12.85546875" customWidth="1"/>
    <col min="6" max="6" width="12.7109375" customWidth="1"/>
    <col min="7" max="7" width="12.140625" customWidth="1"/>
    <col min="8" max="8" width="13.28515625" customWidth="1"/>
    <col min="9" max="9" width="13.85546875" customWidth="1"/>
    <col min="11" max="11" width="13" customWidth="1"/>
    <col min="12" max="12" width="23.28515625" customWidth="1"/>
    <col min="13" max="13" width="13" style="5" customWidth="1"/>
    <col min="14" max="14" width="11.85546875" customWidth="1"/>
    <col min="15" max="15" width="10" customWidth="1"/>
    <col min="16" max="17" width="13.5703125" customWidth="1"/>
    <col min="18" max="19" width="12.5703125" customWidth="1"/>
  </cols>
  <sheetData>
    <row r="1" spans="1:17" ht="21" x14ac:dyDescent="0.35">
      <c r="A1" s="124" t="s">
        <v>86</v>
      </c>
      <c r="B1" s="124"/>
      <c r="C1" s="124"/>
      <c r="D1" s="124"/>
      <c r="E1" s="124"/>
      <c r="F1" s="90"/>
      <c r="G1" s="90"/>
      <c r="H1" s="90"/>
      <c r="I1" s="90"/>
    </row>
    <row r="2" spans="1:17" s="5" customFormat="1" ht="13.5" customHeight="1" x14ac:dyDescent="0.35">
      <c r="A2" s="123" t="s">
        <v>85</v>
      </c>
      <c r="B2" s="121"/>
      <c r="C2" s="121"/>
      <c r="D2" s="121"/>
      <c r="E2" s="121"/>
    </row>
    <row r="3" spans="1:17" s="5" customFormat="1" ht="13.5" customHeight="1" x14ac:dyDescent="0.35">
      <c r="A3" s="123"/>
      <c r="B3" s="121"/>
      <c r="C3" s="121"/>
      <c r="D3" s="121"/>
      <c r="E3" s="121"/>
    </row>
    <row r="4" spans="1:17" s="5" customFormat="1" ht="16.5" customHeight="1" x14ac:dyDescent="0.25">
      <c r="A4" s="59" t="s">
        <v>327</v>
      </c>
      <c r="B4" s="59"/>
      <c r="C4" s="59"/>
      <c r="D4" s="59"/>
      <c r="E4" s="59"/>
      <c r="F4" s="59"/>
      <c r="G4" s="59"/>
    </row>
    <row r="5" spans="1:17" s="5" customFormat="1" ht="16.5" customHeight="1" x14ac:dyDescent="0.25">
      <c r="A5" s="4" t="s">
        <v>84</v>
      </c>
      <c r="B5" s="22"/>
      <c r="C5" s="22"/>
      <c r="D5" s="22"/>
      <c r="E5" s="59"/>
      <c r="F5" s="22"/>
    </row>
    <row r="6" spans="1:17" s="5" customFormat="1" ht="16.5" customHeight="1" x14ac:dyDescent="0.25">
      <c r="A6" s="4" t="s">
        <v>339</v>
      </c>
      <c r="B6" s="4"/>
      <c r="C6" s="4"/>
      <c r="D6" s="4"/>
      <c r="E6" s="4"/>
      <c r="F6" s="4"/>
    </row>
    <row r="7" spans="1:17" s="5" customFormat="1" ht="16.5" customHeight="1" x14ac:dyDescent="0.25">
      <c r="A7" s="4" t="s">
        <v>340</v>
      </c>
      <c r="B7" s="4"/>
      <c r="C7" s="4"/>
      <c r="D7" s="4"/>
    </row>
    <row r="8" spans="1:17" s="5" customFormat="1" ht="13.5" customHeight="1" x14ac:dyDescent="0.25">
      <c r="A8" s="125"/>
      <c r="B8" s="126"/>
      <c r="C8"/>
      <c r="D8"/>
    </row>
    <row r="9" spans="1:17" ht="19.5" customHeight="1" x14ac:dyDescent="0.25">
      <c r="A9" s="44" t="s">
        <v>350</v>
      </c>
      <c r="B9" s="44"/>
      <c r="C9" s="44"/>
      <c r="D9" s="44"/>
      <c r="E9" s="44"/>
      <c r="F9" s="44"/>
      <c r="G9" s="44"/>
      <c r="H9" s="44"/>
      <c r="I9" s="44"/>
      <c r="J9" s="44"/>
    </row>
    <row r="10" spans="1:17" ht="45.75" customHeight="1" x14ac:dyDescent="0.25">
      <c r="A10" s="101" t="s">
        <v>69</v>
      </c>
      <c r="B10" s="379" t="s">
        <v>341</v>
      </c>
      <c r="C10" s="379"/>
      <c r="D10" s="395" t="s">
        <v>342</v>
      </c>
      <c r="E10" s="396"/>
      <c r="F10" s="314" t="s">
        <v>308</v>
      </c>
      <c r="G10" s="315" t="s">
        <v>70</v>
      </c>
      <c r="H10" s="104" t="s">
        <v>71</v>
      </c>
      <c r="I10" s="104" t="s">
        <v>87</v>
      </c>
      <c r="J10" s="104" t="s">
        <v>328</v>
      </c>
      <c r="L10" s="403" t="s">
        <v>345</v>
      </c>
      <c r="M10" s="403"/>
      <c r="N10" s="403"/>
    </row>
    <row r="11" spans="1:17" x14ac:dyDescent="0.25">
      <c r="A11" s="306" t="s">
        <v>81</v>
      </c>
      <c r="B11" s="307">
        <v>26</v>
      </c>
      <c r="C11" s="97"/>
      <c r="D11" s="287">
        <v>0.28999999999999998</v>
      </c>
      <c r="E11" s="96"/>
      <c r="F11" s="41">
        <v>4</v>
      </c>
      <c r="G11" s="299">
        <f>F11*0.26</f>
        <v>1.04</v>
      </c>
      <c r="H11" s="300">
        <f>F11*0.29</f>
        <v>1.1599999999999999</v>
      </c>
      <c r="I11" s="110"/>
      <c r="J11" s="110"/>
      <c r="L11" s="341"/>
      <c r="M11" s="342" t="s">
        <v>307</v>
      </c>
      <c r="N11" s="342" t="s">
        <v>308</v>
      </c>
    </row>
    <row r="12" spans="1:17" x14ac:dyDescent="0.25">
      <c r="A12" s="306" t="s">
        <v>82</v>
      </c>
      <c r="B12" s="307">
        <v>12</v>
      </c>
      <c r="C12" s="97"/>
      <c r="D12" s="287">
        <v>0.36</v>
      </c>
      <c r="E12" s="96"/>
      <c r="F12" s="41">
        <v>4</v>
      </c>
      <c r="G12" s="299">
        <f>F12*0.12</f>
        <v>0.48</v>
      </c>
      <c r="H12" s="300">
        <f>F12*0.36</f>
        <v>1.44</v>
      </c>
      <c r="I12" s="110"/>
      <c r="J12" s="110"/>
      <c r="L12" s="339" t="s">
        <v>346</v>
      </c>
      <c r="M12" s="343">
        <v>16</v>
      </c>
      <c r="N12" s="343">
        <f>16*5</f>
        <v>80</v>
      </c>
    </row>
    <row r="13" spans="1:17" x14ac:dyDescent="0.25">
      <c r="A13" s="196" t="s">
        <v>64</v>
      </c>
      <c r="B13" s="308">
        <v>4</v>
      </c>
      <c r="C13" s="97"/>
      <c r="D13" s="96"/>
      <c r="E13" s="96"/>
      <c r="F13" s="41">
        <v>6</v>
      </c>
      <c r="G13" s="299">
        <f>F13*0.04</f>
        <v>0.24</v>
      </c>
      <c r="H13" s="296"/>
      <c r="I13" s="110"/>
      <c r="J13" s="110"/>
      <c r="L13" s="339" t="s">
        <v>347</v>
      </c>
      <c r="M13" s="343">
        <v>12</v>
      </c>
      <c r="N13" s="343">
        <f>12*4</f>
        <v>48</v>
      </c>
    </row>
    <row r="14" spans="1:17" x14ac:dyDescent="0.25">
      <c r="A14" s="99" t="s">
        <v>303</v>
      </c>
      <c r="B14" s="310">
        <v>2.4</v>
      </c>
      <c r="C14" s="97"/>
      <c r="D14" s="96"/>
      <c r="E14" s="96"/>
      <c r="F14" s="41">
        <v>2</v>
      </c>
      <c r="G14" s="299">
        <f>F14*0.024</f>
        <v>4.8000000000000001E-2</v>
      </c>
      <c r="H14" s="296"/>
      <c r="I14" s="110"/>
      <c r="J14" s="110"/>
      <c r="L14" s="340" t="s">
        <v>326</v>
      </c>
      <c r="M14" s="344">
        <v>28</v>
      </c>
      <c r="N14" s="344">
        <f>SUM(N12:N13)</f>
        <v>128</v>
      </c>
    </row>
    <row r="15" spans="1:17" s="5" customFormat="1" x14ac:dyDescent="0.25">
      <c r="A15" s="332" t="s">
        <v>343</v>
      </c>
      <c r="B15" s="295"/>
      <c r="C15" s="103"/>
      <c r="D15" s="102"/>
      <c r="E15" s="102"/>
      <c r="F15" s="325">
        <f t="shared" ref="F15" si="0">SUM(F11:F14)</f>
        <v>16</v>
      </c>
      <c r="G15" s="298">
        <f>SUM(G11:G14)</f>
        <v>1.8080000000000001</v>
      </c>
      <c r="H15" s="108">
        <f>(H11+H12)*0.7</f>
        <v>1.8199999999999996</v>
      </c>
      <c r="I15" s="111">
        <f>G15/G41</f>
        <v>0.50418293363078648</v>
      </c>
      <c r="J15" s="111">
        <f>(G15+H15)/H41</f>
        <v>0.67110617832038477</v>
      </c>
      <c r="L15" s="174"/>
      <c r="M15" s="174"/>
      <c r="N15"/>
      <c r="O15"/>
      <c r="P15"/>
      <c r="Q15"/>
    </row>
    <row r="16" spans="1:17" x14ac:dyDescent="0.25">
      <c r="A16" s="306" t="s">
        <v>63</v>
      </c>
      <c r="B16" s="308">
        <v>9</v>
      </c>
      <c r="C16" s="309"/>
      <c r="D16" s="96"/>
      <c r="E16" s="96"/>
      <c r="F16" s="41">
        <v>2</v>
      </c>
      <c r="G16" s="299">
        <f>F16*0.09</f>
        <v>0.18</v>
      </c>
      <c r="H16" s="98"/>
      <c r="I16" s="110"/>
      <c r="J16" s="110"/>
      <c r="L16" s="40" t="s">
        <v>331</v>
      </c>
      <c r="M16" s="40"/>
      <c r="N16" s="44"/>
      <c r="O16" s="44"/>
      <c r="P16" s="44"/>
      <c r="Q16" s="44"/>
    </row>
    <row r="17" spans="1:17" x14ac:dyDescent="0.25">
      <c r="A17" s="99" t="s">
        <v>323</v>
      </c>
      <c r="B17" s="310">
        <v>8</v>
      </c>
      <c r="C17" s="311"/>
      <c r="D17" s="96"/>
      <c r="E17" s="96"/>
      <c r="F17" s="41">
        <v>2</v>
      </c>
      <c r="G17" s="299">
        <f>F17*0.08</f>
        <v>0.16</v>
      </c>
      <c r="H17" s="98"/>
      <c r="I17" s="110"/>
      <c r="J17" s="110"/>
      <c r="L17" s="329"/>
      <c r="M17" s="352" t="s">
        <v>329</v>
      </c>
      <c r="N17" s="352"/>
      <c r="O17" s="352" t="s">
        <v>330</v>
      </c>
      <c r="P17" s="352"/>
      <c r="Q17" s="337"/>
    </row>
    <row r="18" spans="1:17" x14ac:dyDescent="0.25">
      <c r="A18" s="99" t="s">
        <v>322</v>
      </c>
      <c r="B18" s="310">
        <v>1</v>
      </c>
      <c r="C18" s="311"/>
      <c r="D18" s="96"/>
      <c r="E18" s="96"/>
      <c r="F18" s="41">
        <v>2</v>
      </c>
      <c r="G18" s="299">
        <f>F18*0.01</f>
        <v>0.02</v>
      </c>
      <c r="H18" s="98"/>
      <c r="I18" s="110"/>
      <c r="J18" s="110"/>
      <c r="L18" s="333" t="s">
        <v>324</v>
      </c>
      <c r="M18" s="303">
        <f>G33</f>
        <v>1.0580000000000001</v>
      </c>
      <c r="N18" s="334">
        <f>M18/M20</f>
        <v>0.36915561758548499</v>
      </c>
      <c r="O18" s="304">
        <f>G33</f>
        <v>1.0580000000000001</v>
      </c>
      <c r="P18" s="331">
        <f>O18/O20</f>
        <v>0.26714473285526719</v>
      </c>
    </row>
    <row r="19" spans="1:17" x14ac:dyDescent="0.25">
      <c r="A19" s="99" t="s">
        <v>304</v>
      </c>
      <c r="B19" s="310">
        <v>4</v>
      </c>
      <c r="C19" s="311"/>
      <c r="D19" s="96"/>
      <c r="E19" s="96"/>
      <c r="F19" s="41">
        <v>2</v>
      </c>
      <c r="G19" s="299">
        <f>F19*0.04</f>
        <v>0.08</v>
      </c>
      <c r="H19" s="98"/>
      <c r="I19" s="110"/>
      <c r="J19" s="110"/>
      <c r="L19" s="333" t="s">
        <v>325</v>
      </c>
      <c r="M19" s="303">
        <f>G15</f>
        <v>1.8080000000000001</v>
      </c>
      <c r="N19" s="335">
        <f>M19/M20</f>
        <v>0.63084438241451501</v>
      </c>
      <c r="O19" s="303">
        <f>(G15+H15)*0.8</f>
        <v>2.9024000000000001</v>
      </c>
      <c r="P19" s="305">
        <f>O19/O20</f>
        <v>0.73285526714473292</v>
      </c>
    </row>
    <row r="20" spans="1:17" x14ac:dyDescent="0.25">
      <c r="A20" s="99" t="s">
        <v>318</v>
      </c>
      <c r="B20" s="310">
        <v>3</v>
      </c>
      <c r="C20" s="97"/>
      <c r="D20" s="96"/>
      <c r="E20" s="96"/>
      <c r="F20" s="41">
        <v>2</v>
      </c>
      <c r="G20" s="299">
        <f>F20*0.03</f>
        <v>0.06</v>
      </c>
      <c r="H20" s="296"/>
      <c r="I20" s="110"/>
      <c r="J20" s="110"/>
      <c r="L20" s="297" t="s">
        <v>326</v>
      </c>
      <c r="M20" s="303">
        <f>SUM(M18:M19)</f>
        <v>2.8660000000000001</v>
      </c>
      <c r="N20" s="336">
        <f>SUM(N18:N19)</f>
        <v>1</v>
      </c>
      <c r="O20" s="303">
        <f>SUM(O18:O19)</f>
        <v>3.9603999999999999</v>
      </c>
      <c r="P20" s="331">
        <f>SUM(P18:P19)</f>
        <v>1</v>
      </c>
    </row>
    <row r="21" spans="1:17" ht="15" customHeight="1" x14ac:dyDescent="0.25">
      <c r="A21" s="101" t="s">
        <v>344</v>
      </c>
      <c r="B21" s="288"/>
      <c r="C21" s="103"/>
      <c r="D21" s="102"/>
      <c r="E21" s="102"/>
      <c r="F21" s="325">
        <f t="shared" ref="F21" si="1">SUM(F16:F20)</f>
        <v>10</v>
      </c>
      <c r="G21" s="298">
        <f>SUM(G16:G20)</f>
        <v>0.5</v>
      </c>
      <c r="H21" s="293"/>
      <c r="I21" s="111">
        <f>G21/G41</f>
        <v>0.13943112102621305</v>
      </c>
      <c r="J21" s="111">
        <f>G21/H41</f>
        <v>9.24898261191269E-2</v>
      </c>
      <c r="L21" s="10"/>
      <c r="M21" s="10"/>
    </row>
    <row r="22" spans="1:17" ht="30" customHeight="1" x14ac:dyDescent="0.25">
      <c r="A22" s="306" t="s">
        <v>66</v>
      </c>
      <c r="B22" s="308">
        <v>12</v>
      </c>
      <c r="C22" s="309"/>
      <c r="D22" s="96"/>
      <c r="E22" s="96"/>
      <c r="F22" s="41">
        <v>2</v>
      </c>
      <c r="G22" s="299">
        <f>F22*0.12</f>
        <v>0.24</v>
      </c>
      <c r="H22" s="41"/>
      <c r="I22" s="110"/>
      <c r="J22" s="110"/>
      <c r="L22" s="394" t="s">
        <v>332</v>
      </c>
      <c r="M22" s="394"/>
      <c r="N22" s="394"/>
      <c r="O22" s="394"/>
      <c r="P22" s="394"/>
      <c r="Q22" s="394"/>
    </row>
    <row r="23" spans="1:17" x14ac:dyDescent="0.25">
      <c r="A23" s="306" t="s">
        <v>67</v>
      </c>
      <c r="B23" s="308">
        <v>7</v>
      </c>
      <c r="C23" s="309"/>
      <c r="D23" s="96"/>
      <c r="E23" s="96"/>
      <c r="F23" s="41">
        <v>2</v>
      </c>
      <c r="G23" s="299">
        <f>F23*0.07</f>
        <v>0.14000000000000001</v>
      </c>
      <c r="H23" s="41"/>
      <c r="I23" s="110"/>
      <c r="J23" s="110"/>
      <c r="L23" s="328"/>
      <c r="M23" s="328"/>
      <c r="N23" s="328"/>
      <c r="O23" s="328"/>
      <c r="P23" s="328"/>
      <c r="Q23" s="328"/>
    </row>
    <row r="24" spans="1:17" x14ac:dyDescent="0.25">
      <c r="A24" s="306" t="s">
        <v>68</v>
      </c>
      <c r="B24" s="308">
        <v>6</v>
      </c>
      <c r="C24" s="309"/>
      <c r="D24" s="96"/>
      <c r="E24" s="96"/>
      <c r="F24" s="41">
        <v>2</v>
      </c>
      <c r="G24" s="299">
        <f>F24*0.06</f>
        <v>0.12</v>
      </c>
      <c r="H24" s="41"/>
      <c r="I24" s="110"/>
      <c r="J24" s="110"/>
      <c r="L24" s="44" t="s">
        <v>348</v>
      </c>
      <c r="M24" s="44"/>
      <c r="N24" s="44"/>
      <c r="O24" s="44"/>
      <c r="P24" s="44"/>
    </row>
    <row r="25" spans="1:17" ht="16.5" customHeight="1" x14ac:dyDescent="0.25">
      <c r="A25" s="196" t="s">
        <v>83</v>
      </c>
      <c r="B25" s="308">
        <v>2.4</v>
      </c>
      <c r="C25" s="309"/>
      <c r="D25" s="96"/>
      <c r="E25" s="96"/>
      <c r="F25" s="41">
        <v>8</v>
      </c>
      <c r="G25" s="299">
        <f>F25*0.024</f>
        <v>0.192</v>
      </c>
      <c r="H25" s="41"/>
      <c r="I25" s="110"/>
      <c r="J25" s="110"/>
      <c r="L25" s="329"/>
      <c r="M25" s="330"/>
      <c r="N25" s="327" t="s">
        <v>337</v>
      </c>
      <c r="O25" s="397" t="s">
        <v>338</v>
      </c>
      <c r="P25" s="398"/>
      <c r="Q25" s="44"/>
    </row>
    <row r="26" spans="1:17" ht="17.25" customHeight="1" x14ac:dyDescent="0.25">
      <c r="A26" s="64" t="s">
        <v>306</v>
      </c>
      <c r="B26" s="310">
        <v>2.5</v>
      </c>
      <c r="C26" s="97"/>
      <c r="D26" s="96"/>
      <c r="E26" s="96"/>
      <c r="F26" s="45">
        <v>2</v>
      </c>
      <c r="G26" s="299">
        <f>F26*0.025</f>
        <v>0.05</v>
      </c>
      <c r="H26" s="41"/>
      <c r="I26" s="110"/>
      <c r="J26" s="110"/>
      <c r="L26" s="399" t="s">
        <v>349</v>
      </c>
      <c r="M26" s="400"/>
      <c r="N26" s="303">
        <f>G11+G12+H15</f>
        <v>3.34</v>
      </c>
      <c r="O26" s="401">
        <f>N26/H41</f>
        <v>0.61783203847576762</v>
      </c>
      <c r="P26" s="402"/>
      <c r="Q26" s="338"/>
    </row>
    <row r="27" spans="1:17" ht="17.25" customHeight="1" x14ac:dyDescent="0.25">
      <c r="A27" s="64" t="s">
        <v>305</v>
      </c>
      <c r="B27" s="310">
        <v>2</v>
      </c>
      <c r="C27" s="97"/>
      <c r="D27" s="96"/>
      <c r="E27" s="96"/>
      <c r="F27" s="45">
        <v>4</v>
      </c>
      <c r="G27" s="299">
        <f>F27*0.02</f>
        <v>0.08</v>
      </c>
      <c r="H27" s="41"/>
      <c r="I27" s="110"/>
      <c r="J27" s="110"/>
    </row>
    <row r="28" spans="1:17" ht="17.25" customHeight="1" x14ac:dyDescent="0.25">
      <c r="A28" s="64" t="s">
        <v>309</v>
      </c>
      <c r="B28" s="310">
        <v>0</v>
      </c>
      <c r="C28" s="97"/>
      <c r="D28" s="96"/>
      <c r="E28" s="96"/>
      <c r="F28" s="45">
        <v>4</v>
      </c>
      <c r="G28" s="299">
        <v>0</v>
      </c>
      <c r="H28" s="41"/>
      <c r="I28" s="110"/>
      <c r="J28" s="110"/>
      <c r="M28" s="10"/>
    </row>
    <row r="29" spans="1:17" ht="17.25" customHeight="1" x14ac:dyDescent="0.25">
      <c r="A29" s="100" t="s">
        <v>320</v>
      </c>
      <c r="B29" s="310">
        <v>4.4000000000000004</v>
      </c>
      <c r="C29" s="97"/>
      <c r="D29" s="96"/>
      <c r="E29" s="96"/>
      <c r="F29" s="41">
        <v>4</v>
      </c>
      <c r="G29" s="299">
        <f>F29*0.044</f>
        <v>0.17599999999999999</v>
      </c>
      <c r="H29" s="41"/>
      <c r="I29" s="110"/>
      <c r="J29" s="110"/>
      <c r="M29" s="10"/>
    </row>
    <row r="30" spans="1:17" ht="17.25" customHeight="1" x14ac:dyDescent="0.25">
      <c r="A30" s="100" t="s">
        <v>321</v>
      </c>
      <c r="B30" s="310">
        <v>1.5</v>
      </c>
      <c r="C30" s="97"/>
      <c r="D30" s="96"/>
      <c r="E30" s="96"/>
      <c r="F30" s="41">
        <v>4</v>
      </c>
      <c r="G30" s="299">
        <f>F30*0.015</f>
        <v>0.06</v>
      </c>
      <c r="H30" s="41"/>
      <c r="I30" s="110"/>
      <c r="J30" s="110"/>
      <c r="M30" s="10"/>
    </row>
    <row r="31" spans="1:17" ht="17.25" customHeight="1" x14ac:dyDescent="0.25">
      <c r="A31" s="185" t="s">
        <v>310</v>
      </c>
      <c r="B31" s="312">
        <v>0</v>
      </c>
      <c r="C31" s="289"/>
      <c r="D31" s="186"/>
      <c r="E31" s="289"/>
      <c r="F31" s="41">
        <v>8</v>
      </c>
      <c r="G31" s="299">
        <v>0</v>
      </c>
      <c r="H31" s="41"/>
      <c r="I31" s="110"/>
      <c r="J31" s="110"/>
      <c r="M31" s="10"/>
    </row>
    <row r="32" spans="1:17" ht="17.25" customHeight="1" x14ac:dyDescent="0.25">
      <c r="A32" s="282" t="s">
        <v>311</v>
      </c>
      <c r="B32" s="312">
        <v>0</v>
      </c>
      <c r="C32" s="289"/>
      <c r="D32" s="186"/>
      <c r="E32" s="289"/>
      <c r="F32" s="41">
        <v>16</v>
      </c>
      <c r="G32" s="299">
        <v>0</v>
      </c>
      <c r="H32" s="41"/>
      <c r="I32" s="110"/>
      <c r="J32" s="110"/>
      <c r="M32" s="10"/>
    </row>
    <row r="33" spans="1:13" ht="15" customHeight="1" x14ac:dyDescent="0.25">
      <c r="A33" s="101" t="s">
        <v>65</v>
      </c>
      <c r="B33" s="102"/>
      <c r="C33" s="102"/>
      <c r="D33" s="102"/>
      <c r="E33" s="102"/>
      <c r="F33" s="286">
        <f t="shared" ref="F33" si="2">SUM(F22:F32)</f>
        <v>56</v>
      </c>
      <c r="G33" s="298">
        <f>SUM(G22:G32)</f>
        <v>1.0580000000000001</v>
      </c>
      <c r="H33" s="106"/>
      <c r="I33" s="111">
        <f>G33/G41</f>
        <v>0.29503625209146683</v>
      </c>
      <c r="J33" s="111">
        <f>G33/H41</f>
        <v>0.19570847206807254</v>
      </c>
      <c r="M33" s="326"/>
    </row>
    <row r="34" spans="1:13" ht="15" customHeight="1" x14ac:dyDescent="0.25">
      <c r="A34" s="41" t="s">
        <v>312</v>
      </c>
      <c r="B34" s="313">
        <v>2</v>
      </c>
      <c r="C34" s="292"/>
      <c r="D34" s="291"/>
      <c r="E34" s="292"/>
      <c r="F34" s="64">
        <v>4</v>
      </c>
      <c r="G34" s="301">
        <f>F34*0.02</f>
        <v>0.08</v>
      </c>
      <c r="H34" s="41"/>
      <c r="I34" s="285"/>
      <c r="J34" s="285"/>
      <c r="M34" s="326"/>
    </row>
    <row r="35" spans="1:13" ht="15" customHeight="1" x14ac:dyDescent="0.25">
      <c r="A35" s="41" t="s">
        <v>313</v>
      </c>
      <c r="B35" s="313">
        <v>2</v>
      </c>
      <c r="C35" s="292"/>
      <c r="D35" s="291"/>
      <c r="E35" s="292"/>
      <c r="F35" s="64">
        <v>4</v>
      </c>
      <c r="G35" s="301">
        <f>F35*0.02</f>
        <v>0.08</v>
      </c>
      <c r="H35" s="41"/>
      <c r="I35" s="285"/>
      <c r="J35" s="285"/>
      <c r="M35" s="326"/>
    </row>
    <row r="36" spans="1:13" ht="15" customHeight="1" x14ac:dyDescent="0.25">
      <c r="A36" s="41" t="s">
        <v>315</v>
      </c>
      <c r="B36" s="291"/>
      <c r="C36" s="292"/>
      <c r="D36" s="291"/>
      <c r="E36" s="292"/>
      <c r="F36" s="64">
        <v>8</v>
      </c>
      <c r="G36" s="301">
        <v>0</v>
      </c>
      <c r="H36" s="41"/>
      <c r="I36" s="285"/>
      <c r="J36" s="285"/>
      <c r="M36" s="326"/>
    </row>
    <row r="37" spans="1:13" ht="15" customHeight="1" x14ac:dyDescent="0.25">
      <c r="A37" s="41" t="s">
        <v>316</v>
      </c>
      <c r="B37" s="291"/>
      <c r="C37" s="292"/>
      <c r="D37" s="291"/>
      <c r="E37" s="292"/>
      <c r="F37" s="64">
        <v>8</v>
      </c>
      <c r="G37" s="301">
        <v>0</v>
      </c>
      <c r="H37" s="41"/>
      <c r="I37" s="285"/>
      <c r="J37" s="285"/>
      <c r="M37" s="326"/>
    </row>
    <row r="38" spans="1:13" s="44" customFormat="1" ht="28.5" customHeight="1" x14ac:dyDescent="0.25">
      <c r="A38" s="290" t="s">
        <v>317</v>
      </c>
      <c r="B38" s="291"/>
      <c r="C38" s="292"/>
      <c r="D38" s="291"/>
      <c r="E38" s="292"/>
      <c r="F38" s="64">
        <v>16</v>
      </c>
      <c r="G38" s="301">
        <v>0</v>
      </c>
      <c r="H38" s="45"/>
      <c r="I38" s="285"/>
      <c r="J38" s="285"/>
      <c r="M38" s="326"/>
    </row>
    <row r="39" spans="1:13" s="44" customFormat="1" ht="15.75" customHeight="1" x14ac:dyDescent="0.25">
      <c r="A39" s="290" t="s">
        <v>319</v>
      </c>
      <c r="B39" s="313">
        <v>1</v>
      </c>
      <c r="C39" s="292"/>
      <c r="D39" s="291"/>
      <c r="E39" s="292"/>
      <c r="F39" s="64">
        <v>6</v>
      </c>
      <c r="G39" s="301">
        <f>F39*0.01</f>
        <v>0.06</v>
      </c>
      <c r="H39" s="45"/>
      <c r="I39" s="285"/>
      <c r="J39" s="285"/>
      <c r="M39" s="326"/>
    </row>
    <row r="40" spans="1:13" ht="15" customHeight="1" x14ac:dyDescent="0.25">
      <c r="A40" s="107" t="s">
        <v>314</v>
      </c>
      <c r="B40" s="105"/>
      <c r="C40" s="103"/>
      <c r="D40" s="105"/>
      <c r="E40" s="103"/>
      <c r="F40" s="286">
        <f t="shared" ref="F40" si="3">SUM(F34:F39)</f>
        <v>46</v>
      </c>
      <c r="G40" s="298">
        <f>SUM(G34:G39)</f>
        <v>0.22</v>
      </c>
      <c r="H40" s="107"/>
      <c r="I40" s="111">
        <f>G40/G41</f>
        <v>6.1349693251533742E-2</v>
      </c>
      <c r="J40" s="111">
        <f>G40/H41</f>
        <v>4.0695523492415835E-2</v>
      </c>
      <c r="M40" s="326"/>
    </row>
    <row r="41" spans="1:13" x14ac:dyDescent="0.25">
      <c r="A41" s="95" t="s">
        <v>13</v>
      </c>
      <c r="B41" s="96"/>
      <c r="C41" s="96"/>
      <c r="D41" s="96"/>
      <c r="E41" s="96"/>
      <c r="F41" s="45">
        <f>F15+F21+F33+F40</f>
        <v>128</v>
      </c>
      <c r="G41" s="302">
        <f>G15+G21+G33+G40</f>
        <v>3.5859999999999999</v>
      </c>
      <c r="H41" s="147">
        <f>G41+H15</f>
        <v>5.4059999999999997</v>
      </c>
      <c r="I41" s="294">
        <f>I15+I21+I33+I40</f>
        <v>1.0000000000000002</v>
      </c>
      <c r="J41" s="294">
        <f>J15+J21+J33+J40</f>
        <v>1</v>
      </c>
      <c r="M41" s="326"/>
    </row>
    <row r="42" spans="1:13" x14ac:dyDescent="0.25">
      <c r="B42" s="126"/>
      <c r="G42" s="228" t="s">
        <v>351</v>
      </c>
    </row>
    <row r="43" spans="1:13" x14ac:dyDescent="0.25">
      <c r="A43" s="44" t="s">
        <v>333</v>
      </c>
      <c r="B43" s="44"/>
    </row>
    <row r="44" spans="1:13" x14ac:dyDescent="0.25">
      <c r="A44" t="s">
        <v>352</v>
      </c>
    </row>
    <row r="45" spans="1:13" x14ac:dyDescent="0.25">
      <c r="A45" t="s">
        <v>353</v>
      </c>
    </row>
    <row r="47" spans="1:13" x14ac:dyDescent="0.25">
      <c r="A47" s="44" t="s">
        <v>88</v>
      </c>
      <c r="B47" s="44"/>
      <c r="C47" s="44"/>
      <c r="D47" s="44"/>
      <c r="E47" s="44"/>
      <c r="F47" s="44"/>
      <c r="G47" s="44"/>
      <c r="H47" s="44"/>
    </row>
    <row r="48" spans="1:13" ht="35.25" customHeight="1" x14ac:dyDescent="0.25">
      <c r="A48" s="106"/>
      <c r="B48" s="119" t="s">
        <v>334</v>
      </c>
      <c r="C48" s="118" t="s">
        <v>89</v>
      </c>
      <c r="D48" s="118" t="s">
        <v>90</v>
      </c>
      <c r="E48" s="119" t="s">
        <v>91</v>
      </c>
      <c r="F48" s="119" t="s">
        <v>92</v>
      </c>
      <c r="G48" s="119" t="s">
        <v>93</v>
      </c>
      <c r="H48" s="118" t="s">
        <v>94</v>
      </c>
      <c r="I48" s="119" t="s">
        <v>74</v>
      </c>
      <c r="J48" s="119" t="s">
        <v>75</v>
      </c>
    </row>
    <row r="49" spans="1:11" x14ac:dyDescent="0.25">
      <c r="A49" s="41" t="s">
        <v>72</v>
      </c>
      <c r="B49" s="115"/>
      <c r="C49" s="115">
        <v>6</v>
      </c>
      <c r="D49" s="115">
        <v>8.1</v>
      </c>
      <c r="E49" s="115">
        <v>5</v>
      </c>
      <c r="F49" s="115">
        <v>3.2</v>
      </c>
      <c r="G49" s="115"/>
      <c r="H49" s="115"/>
      <c r="I49" s="69">
        <f>C49/D49</f>
        <v>0.74074074074074081</v>
      </c>
      <c r="J49" s="116">
        <f>D49/C49</f>
        <v>1.3499999999999999</v>
      </c>
    </row>
    <row r="50" spans="1:11" x14ac:dyDescent="0.25">
      <c r="A50" s="84" t="s">
        <v>95</v>
      </c>
      <c r="B50" s="112"/>
      <c r="C50" s="112"/>
      <c r="D50" s="343">
        <v>3.9</v>
      </c>
      <c r="E50" s="112"/>
      <c r="F50" s="112"/>
      <c r="G50" s="112"/>
      <c r="H50" s="112"/>
      <c r="I50" s="113"/>
      <c r="J50" s="114"/>
    </row>
    <row r="51" spans="1:11" ht="29.25" customHeight="1" x14ac:dyDescent="0.25">
      <c r="A51" s="83" t="s">
        <v>96</v>
      </c>
      <c r="B51" s="113">
        <v>0.39</v>
      </c>
      <c r="C51" s="112">
        <v>2.2000000000000002</v>
      </c>
      <c r="D51" s="127">
        <f>C51/I52</f>
        <v>3.4222222222222221</v>
      </c>
      <c r="E51" s="112"/>
      <c r="F51" s="112">
        <v>0.9</v>
      </c>
      <c r="G51" s="113">
        <v>0.69</v>
      </c>
      <c r="H51" s="112"/>
      <c r="I51" s="128">
        <f>C51/D51</f>
        <v>0.6428571428571429</v>
      </c>
      <c r="J51" s="114"/>
    </row>
    <row r="52" spans="1:11" x14ac:dyDescent="0.25">
      <c r="A52" s="100" t="s">
        <v>97</v>
      </c>
      <c r="B52" s="69">
        <v>0.45</v>
      </c>
      <c r="C52" s="115">
        <v>1.8</v>
      </c>
      <c r="D52" s="116">
        <v>2.8</v>
      </c>
      <c r="E52" s="115"/>
      <c r="F52" s="115"/>
      <c r="G52" s="69"/>
      <c r="H52" s="115">
        <v>5.2</v>
      </c>
      <c r="I52" s="69">
        <f>C52/D52</f>
        <v>0.6428571428571429</v>
      </c>
      <c r="J52" s="116">
        <f>D52/C52</f>
        <v>1.5555555555555554</v>
      </c>
    </row>
    <row r="53" spans="1:11" x14ac:dyDescent="0.25">
      <c r="A53" s="84" t="s">
        <v>98</v>
      </c>
      <c r="B53" s="113">
        <v>0.5</v>
      </c>
      <c r="C53" s="112"/>
      <c r="D53" s="114">
        <v>2.5</v>
      </c>
      <c r="E53" s="112"/>
      <c r="F53" s="112"/>
      <c r="G53" s="113"/>
      <c r="H53" s="112"/>
      <c r="I53" s="84"/>
      <c r="J53" s="84"/>
    </row>
    <row r="54" spans="1:11" x14ac:dyDescent="0.25">
      <c r="B54" s="112"/>
      <c r="C54" s="112"/>
      <c r="D54" s="114"/>
      <c r="E54" s="112"/>
      <c r="F54" s="112"/>
      <c r="G54" s="113"/>
      <c r="H54" s="112"/>
      <c r="I54" s="112"/>
      <c r="J54" s="84"/>
    </row>
    <row r="55" spans="1:11" x14ac:dyDescent="0.25">
      <c r="A55" s="84"/>
      <c r="B55" s="112"/>
      <c r="C55" s="112"/>
      <c r="D55" s="114"/>
      <c r="E55" s="112"/>
      <c r="F55" s="112"/>
      <c r="G55" s="112"/>
      <c r="H55" s="112"/>
      <c r="I55" s="113"/>
      <c r="J55" s="84"/>
    </row>
    <row r="56" spans="1:11" x14ac:dyDescent="0.25">
      <c r="A56" s="41" t="s">
        <v>99</v>
      </c>
      <c r="B56" s="69">
        <v>0.27</v>
      </c>
      <c r="C56" s="115">
        <v>3.4</v>
      </c>
      <c r="D56" s="130">
        <f>C56/I52</f>
        <v>5.2888888888888888</v>
      </c>
      <c r="E56" s="115"/>
      <c r="F56" s="115"/>
      <c r="G56" s="115"/>
      <c r="H56" s="115"/>
      <c r="I56" s="129">
        <f>C56/D56</f>
        <v>0.6428571428571429</v>
      </c>
      <c r="J56" s="41"/>
    </row>
    <row r="57" spans="1:11" x14ac:dyDescent="0.25">
      <c r="A57" s="84" t="s">
        <v>73</v>
      </c>
      <c r="B57" s="112"/>
      <c r="C57" s="112">
        <v>4.9000000000000004</v>
      </c>
      <c r="D57" s="114"/>
      <c r="E57" s="112"/>
      <c r="F57" s="112"/>
      <c r="G57" s="112"/>
      <c r="H57" s="112"/>
      <c r="I57" s="120"/>
      <c r="J57" s="84"/>
    </row>
    <row r="58" spans="1:11" x14ac:dyDescent="0.25">
      <c r="A58" s="83" t="s">
        <v>291</v>
      </c>
      <c r="B58" s="113">
        <v>0.32</v>
      </c>
      <c r="C58" s="127">
        <f>C56-(C57-C56)/2-0.2</f>
        <v>2.4499999999999993</v>
      </c>
      <c r="D58" s="127">
        <f>C58/I58</f>
        <v>3.9516129032258052</v>
      </c>
      <c r="E58" s="112"/>
      <c r="F58" s="112"/>
      <c r="G58" s="112"/>
      <c r="H58" s="112"/>
      <c r="I58" s="128">
        <v>0.62</v>
      </c>
      <c r="J58" s="84"/>
    </row>
    <row r="59" spans="1:11" x14ac:dyDescent="0.25">
      <c r="A59" s="131" t="s">
        <v>290</v>
      </c>
      <c r="B59" s="57"/>
    </row>
    <row r="60" spans="1:11" ht="16.5" customHeight="1" x14ac:dyDescent="0.25">
      <c r="A60" s="394" t="s">
        <v>292</v>
      </c>
      <c r="B60" s="394"/>
      <c r="C60" s="394"/>
      <c r="D60" s="394"/>
      <c r="E60" s="394"/>
      <c r="F60" s="394"/>
      <c r="G60" s="394"/>
      <c r="H60" s="394"/>
      <c r="I60" s="394"/>
      <c r="J60" s="394"/>
      <c r="K60" s="394"/>
    </row>
  </sheetData>
  <mergeCells count="10">
    <mergeCell ref="A60:K60"/>
    <mergeCell ref="B10:C10"/>
    <mergeCell ref="D10:E10"/>
    <mergeCell ref="O25:P25"/>
    <mergeCell ref="L26:M26"/>
    <mergeCell ref="O26:P26"/>
    <mergeCell ref="L10:N10"/>
    <mergeCell ref="L22:Q22"/>
    <mergeCell ref="M17:N17"/>
    <mergeCell ref="O17:P1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B218E-D94B-4E4A-9E77-A70F4526C73F}">
  <dimension ref="A1:S27"/>
  <sheetViews>
    <sheetView workbookViewId="0"/>
  </sheetViews>
  <sheetFormatPr baseColWidth="10" defaultColWidth="9.140625" defaultRowHeight="15" x14ac:dyDescent="0.25"/>
  <cols>
    <col min="1" max="1" width="10.85546875" style="209" customWidth="1"/>
    <col min="2" max="2" width="16" style="209" customWidth="1"/>
    <col min="3" max="5" width="11.7109375" style="209" customWidth="1"/>
    <col min="6" max="6" width="12.5703125" style="209" customWidth="1"/>
    <col min="7" max="7" width="15.28515625" style="209" customWidth="1"/>
    <col min="8" max="15" width="11.5703125" style="209" customWidth="1"/>
    <col min="16" max="16" width="13.42578125" style="209" customWidth="1"/>
    <col min="17" max="17" width="8.5703125" style="209" customWidth="1"/>
    <col min="18" max="18" width="11.7109375" style="209" customWidth="1"/>
    <col min="19" max="20" width="10.140625" style="209" customWidth="1"/>
    <col min="21" max="16384" width="9.140625" style="209"/>
  </cols>
  <sheetData>
    <row r="1" spans="1:19" ht="18.75" x14ac:dyDescent="0.3">
      <c r="A1" s="316" t="s">
        <v>335</v>
      </c>
      <c r="B1" s="317"/>
      <c r="C1" s="317"/>
      <c r="D1" s="317"/>
      <c r="E1" s="317"/>
      <c r="F1" s="317"/>
    </row>
    <row r="2" spans="1:19" ht="18.75" x14ac:dyDescent="0.3">
      <c r="A2" s="208"/>
    </row>
    <row r="3" spans="1:19" ht="15.75" x14ac:dyDescent="0.25">
      <c r="A3" s="248" t="s">
        <v>205</v>
      </c>
      <c r="B3" s="249" t="s">
        <v>206</v>
      </c>
      <c r="C3" s="248"/>
      <c r="D3" s="248"/>
      <c r="E3" s="248"/>
      <c r="F3" s="248"/>
      <c r="G3" s="248"/>
      <c r="H3" s="248"/>
      <c r="I3" s="248"/>
      <c r="J3" s="248"/>
      <c r="K3" s="248"/>
    </row>
    <row r="4" spans="1:19" ht="60" x14ac:dyDescent="0.25">
      <c r="A4" s="210"/>
      <c r="B4" s="210"/>
      <c r="C4" s="211" t="s">
        <v>160</v>
      </c>
      <c r="D4" s="211" t="s">
        <v>161</v>
      </c>
      <c r="E4" s="212" t="s">
        <v>162</v>
      </c>
      <c r="F4" s="211" t="s">
        <v>163</v>
      </c>
      <c r="G4" s="212" t="s">
        <v>164</v>
      </c>
      <c r="H4" s="211" t="s">
        <v>165</v>
      </c>
      <c r="I4" s="212" t="s">
        <v>166</v>
      </c>
      <c r="J4" s="211" t="s">
        <v>167</v>
      </c>
      <c r="K4" s="212" t="s">
        <v>168</v>
      </c>
      <c r="L4" s="211" t="s">
        <v>169</v>
      </c>
      <c r="M4" s="212" t="s">
        <v>170</v>
      </c>
      <c r="N4" s="211" t="s">
        <v>171</v>
      </c>
      <c r="O4" s="212" t="s">
        <v>172</v>
      </c>
      <c r="P4" s="211" t="s">
        <v>173</v>
      </c>
      <c r="Q4" s="212" t="s">
        <v>174</v>
      </c>
      <c r="R4" s="213" t="s">
        <v>175</v>
      </c>
    </row>
    <row r="5" spans="1:19" x14ac:dyDescent="0.25">
      <c r="A5" s="214" t="s">
        <v>176</v>
      </c>
      <c r="B5" s="214" t="s">
        <v>177</v>
      </c>
      <c r="C5" s="216">
        <v>63022</v>
      </c>
      <c r="D5" s="216">
        <v>48310</v>
      </c>
      <c r="E5" s="217">
        <v>77.5</v>
      </c>
      <c r="F5" s="218">
        <v>39288</v>
      </c>
      <c r="G5" s="219">
        <f>F5/D5</f>
        <v>0.81324777478782861</v>
      </c>
      <c r="H5" s="216">
        <v>6209</v>
      </c>
      <c r="I5" s="220">
        <f>H5/D5</f>
        <v>0.12852411509004347</v>
      </c>
      <c r="J5" s="216">
        <v>2195</v>
      </c>
      <c r="K5" s="220">
        <f>J5/D5</f>
        <v>4.5435727592630926E-2</v>
      </c>
      <c r="L5" s="216">
        <v>618</v>
      </c>
      <c r="M5" s="220">
        <f>L5/D5</f>
        <v>1.2792382529496998E-2</v>
      </c>
      <c r="N5" s="221">
        <f>J5+L5</f>
        <v>2813</v>
      </c>
      <c r="O5" s="220">
        <f>N5/D5</f>
        <v>5.8228110122127925E-2</v>
      </c>
      <c r="P5" s="216">
        <v>40381</v>
      </c>
      <c r="Q5" s="220">
        <f>P5/D5</f>
        <v>0.83587249016766718</v>
      </c>
      <c r="R5" s="210">
        <v>0.7</v>
      </c>
    </row>
    <row r="6" spans="1:19" x14ac:dyDescent="0.25">
      <c r="A6" s="214" t="s">
        <v>178</v>
      </c>
      <c r="B6" s="214" t="s">
        <v>177</v>
      </c>
      <c r="C6" s="216">
        <v>62557</v>
      </c>
      <c r="D6" s="216">
        <v>47252</v>
      </c>
      <c r="E6" s="217">
        <v>76.5</v>
      </c>
      <c r="F6" s="218">
        <v>28350</v>
      </c>
      <c r="G6" s="219">
        <f t="shared" ref="G6:G7" si="0">F6/D6</f>
        <v>0.59997460424955562</v>
      </c>
      <c r="H6" s="216">
        <v>17318</v>
      </c>
      <c r="I6" s="220">
        <f t="shared" ref="I6:I7" si="1">H6/D6</f>
        <v>0.36650300516380258</v>
      </c>
      <c r="J6" s="216">
        <v>1472</v>
      </c>
      <c r="K6" s="220">
        <f t="shared" ref="K6:K7" si="2">J6/D6</f>
        <v>3.1152120545162108E-2</v>
      </c>
      <c r="L6" s="216">
        <v>112</v>
      </c>
      <c r="M6" s="220">
        <f t="shared" ref="M6:M7" si="3">L6/D6</f>
        <v>2.3702700414797257E-3</v>
      </c>
      <c r="N6" s="221">
        <f t="shared" ref="N6:N7" si="4">J6+L6</f>
        <v>1584</v>
      </c>
      <c r="O6" s="220">
        <f t="shared" ref="O6:O7" si="5">N6/D6</f>
        <v>3.3522390586641838E-2</v>
      </c>
      <c r="P6" s="216">
        <v>37584</v>
      </c>
      <c r="Q6" s="220">
        <f t="shared" ref="Q6:Q7" si="6">P6/D6</f>
        <v>0.79539490391941081</v>
      </c>
      <c r="R6" s="210">
        <v>0.9</v>
      </c>
    </row>
    <row r="7" spans="1:19" x14ac:dyDescent="0.25">
      <c r="A7" s="214" t="s">
        <v>179</v>
      </c>
      <c r="B7" s="214" t="s">
        <v>177</v>
      </c>
      <c r="C7" s="216">
        <v>66384</v>
      </c>
      <c r="D7" s="216">
        <v>49947</v>
      </c>
      <c r="E7" s="217">
        <v>76.2</v>
      </c>
      <c r="F7" s="218">
        <v>13306</v>
      </c>
      <c r="G7" s="219">
        <f t="shared" si="0"/>
        <v>0.26640238652972148</v>
      </c>
      <c r="H7" s="216">
        <v>22130</v>
      </c>
      <c r="I7" s="220">
        <f t="shared" si="1"/>
        <v>0.44306965383306307</v>
      </c>
      <c r="J7" s="216">
        <v>10684</v>
      </c>
      <c r="K7" s="220">
        <f t="shared" si="2"/>
        <v>0.21390674114561434</v>
      </c>
      <c r="L7" s="216">
        <v>3827</v>
      </c>
      <c r="M7" s="220">
        <f t="shared" si="3"/>
        <v>7.6621218491601098E-2</v>
      </c>
      <c r="N7" s="221">
        <f t="shared" si="4"/>
        <v>14511</v>
      </c>
      <c r="O7" s="220">
        <f t="shared" si="5"/>
        <v>0.29052795963721545</v>
      </c>
      <c r="P7" s="216">
        <v>30335</v>
      </c>
      <c r="Q7" s="220">
        <f t="shared" si="6"/>
        <v>0.60734378441147618</v>
      </c>
      <c r="R7" s="210">
        <v>3.4</v>
      </c>
    </row>
    <row r="8" spans="1:19" x14ac:dyDescent="0.25">
      <c r="A8" s="250"/>
      <c r="B8" s="250"/>
      <c r="C8" s="250"/>
      <c r="D8" s="250"/>
      <c r="E8" s="250"/>
      <c r="F8" s="250"/>
      <c r="G8" s="250"/>
      <c r="H8" s="251"/>
      <c r="I8" s="251"/>
      <c r="J8" s="251"/>
      <c r="K8" s="251"/>
      <c r="L8" s="251"/>
      <c r="M8" s="251"/>
      <c r="N8" s="251"/>
      <c r="O8" s="251"/>
      <c r="P8" s="251"/>
      <c r="Q8" s="252"/>
      <c r="R8" s="250"/>
      <c r="S8" s="225"/>
    </row>
    <row r="9" spans="1:19" ht="15.75" customHeight="1" x14ac:dyDescent="0.25">
      <c r="A9" s="224" t="s">
        <v>207</v>
      </c>
      <c r="B9" s="225"/>
      <c r="C9" s="225"/>
      <c r="D9" s="225"/>
      <c r="E9" s="225"/>
      <c r="F9" s="224" t="s">
        <v>208</v>
      </c>
      <c r="G9" s="225"/>
      <c r="H9" s="225"/>
      <c r="I9" s="225"/>
      <c r="J9" s="225"/>
      <c r="K9" s="224" t="s">
        <v>209</v>
      </c>
      <c r="L9" s="225"/>
    </row>
    <row r="10" spans="1:19" ht="15.75" customHeight="1" x14ac:dyDescent="0.25">
      <c r="A10" s="213" t="s">
        <v>176</v>
      </c>
      <c r="B10" s="241" t="s">
        <v>6</v>
      </c>
      <c r="C10" s="242">
        <f>F5</f>
        <v>39288</v>
      </c>
      <c r="D10" s="243">
        <f>C10/D5</f>
        <v>0.81324777478782861</v>
      </c>
      <c r="F10" s="215" t="s">
        <v>178</v>
      </c>
      <c r="G10" s="241" t="s">
        <v>6</v>
      </c>
      <c r="H10" s="242">
        <f>F6</f>
        <v>28350</v>
      </c>
      <c r="I10" s="244">
        <f>G6</f>
        <v>0.59997460424955562</v>
      </c>
      <c r="K10" s="215" t="s">
        <v>179</v>
      </c>
      <c r="L10" s="215" t="s">
        <v>180</v>
      </c>
      <c r="M10" s="216">
        <f>H7/4</f>
        <v>5532.5</v>
      </c>
      <c r="N10" s="243"/>
    </row>
    <row r="11" spans="1:19" ht="15.75" customHeight="1" x14ac:dyDescent="0.25">
      <c r="A11" s="210"/>
      <c r="B11" s="237" t="s">
        <v>185</v>
      </c>
      <c r="C11" s="238">
        <f>H5</f>
        <v>6209</v>
      </c>
      <c r="D11" s="239">
        <f>C11/D5</f>
        <v>0.12852411509004347</v>
      </c>
      <c r="F11" s="210"/>
      <c r="G11" s="237" t="s">
        <v>185</v>
      </c>
      <c r="H11" s="238">
        <f>H6</f>
        <v>17318</v>
      </c>
      <c r="I11" s="240">
        <f>I6</f>
        <v>0.36650300516380258</v>
      </c>
      <c r="K11" s="210"/>
      <c r="L11" s="210" t="s">
        <v>183</v>
      </c>
      <c r="M11" s="221">
        <f>D7-F7-(M10*2)</f>
        <v>25576</v>
      </c>
      <c r="N11" s="220">
        <f>M11/D7</f>
        <v>0.51206278655374693</v>
      </c>
    </row>
    <row r="12" spans="1:19" ht="15.75" customHeight="1" x14ac:dyDescent="0.25">
      <c r="A12" s="210"/>
      <c r="B12" s="237" t="s">
        <v>182</v>
      </c>
      <c r="C12" s="238">
        <f>N5</f>
        <v>2813</v>
      </c>
      <c r="D12" s="239">
        <f>C12/D5</f>
        <v>5.8228110122127925E-2</v>
      </c>
      <c r="F12" s="210"/>
      <c r="G12" s="237" t="s">
        <v>182</v>
      </c>
      <c r="H12" s="238">
        <f>N6</f>
        <v>1584</v>
      </c>
      <c r="I12" s="240">
        <f>O6</f>
        <v>3.3522390586641838E-2</v>
      </c>
      <c r="K12" s="210"/>
      <c r="L12" s="233" t="s">
        <v>184</v>
      </c>
      <c r="M12" s="234">
        <f>D7-F7-M10*3</f>
        <v>20043.5</v>
      </c>
      <c r="N12" s="235">
        <f>M12/D7</f>
        <v>0.40129537309548119</v>
      </c>
    </row>
    <row r="13" spans="1:19" ht="15.75" customHeight="1" x14ac:dyDescent="0.25">
      <c r="A13" s="210"/>
      <c r="B13" s="210" t="s">
        <v>186</v>
      </c>
      <c r="C13" s="221">
        <f>C11/4</f>
        <v>1552.25</v>
      </c>
      <c r="D13" s="220"/>
      <c r="F13" s="210"/>
      <c r="G13" s="210" t="s">
        <v>186</v>
      </c>
      <c r="H13" s="221">
        <f>H11/4</f>
        <v>4329.5</v>
      </c>
      <c r="I13" s="210"/>
      <c r="K13" s="210"/>
      <c r="L13" s="210" t="s">
        <v>182</v>
      </c>
      <c r="M13" s="221">
        <f>N7</f>
        <v>14511</v>
      </c>
      <c r="N13" s="220">
        <f>M13/D7</f>
        <v>0.29052795963721545</v>
      </c>
    </row>
    <row r="14" spans="1:19" ht="15.75" customHeight="1" x14ac:dyDescent="0.25">
      <c r="A14" s="210"/>
      <c r="B14" s="236" t="s">
        <v>187</v>
      </c>
      <c r="C14" s="234">
        <f>D5-C10</f>
        <v>9022</v>
      </c>
      <c r="D14" s="235">
        <f>C14/D5</f>
        <v>0.18675222521217139</v>
      </c>
      <c r="F14" s="210"/>
      <c r="G14" s="232" t="s">
        <v>187</v>
      </c>
      <c r="H14" s="221">
        <f>D6-H10</f>
        <v>18902</v>
      </c>
      <c r="I14" s="220">
        <f>H14/D6</f>
        <v>0.40002539575044443</v>
      </c>
    </row>
    <row r="15" spans="1:19" ht="15.75" customHeight="1" x14ac:dyDescent="0.25">
      <c r="A15" s="210"/>
      <c r="B15" s="210" t="s">
        <v>181</v>
      </c>
      <c r="C15" s="221">
        <f>C12+C13*3</f>
        <v>7469.75</v>
      </c>
      <c r="D15" s="220">
        <f>C15/D5</f>
        <v>0.15462119643966052</v>
      </c>
      <c r="F15" s="210"/>
      <c r="G15" s="233" t="s">
        <v>181</v>
      </c>
      <c r="H15" s="234">
        <f>H12+H13*3</f>
        <v>14572.5</v>
      </c>
      <c r="I15" s="235">
        <f>H15/D6</f>
        <v>0.3083996444594938</v>
      </c>
      <c r="M15" s="261"/>
    </row>
    <row r="16" spans="1:19" ht="15.75" customHeight="1" x14ac:dyDescent="0.25">
      <c r="A16" s="210"/>
      <c r="B16" s="210" t="s">
        <v>183</v>
      </c>
      <c r="C16" s="221">
        <f>C12+C13*2</f>
        <v>5917.5</v>
      </c>
      <c r="D16" s="220">
        <f>C16/D5</f>
        <v>0.12249016766714965</v>
      </c>
      <c r="F16" s="210"/>
      <c r="G16" s="210" t="s">
        <v>183</v>
      </c>
      <c r="H16" s="221">
        <f>H12+H13*2</f>
        <v>10243</v>
      </c>
      <c r="I16" s="220">
        <f>H16/D6</f>
        <v>0.21677389316854312</v>
      </c>
    </row>
    <row r="17" spans="1:19" ht="15.75" customHeight="1" x14ac:dyDescent="0.25">
      <c r="A17" s="210"/>
      <c r="B17" s="210" t="s">
        <v>184</v>
      </c>
      <c r="C17" s="221">
        <f>C12+C13</f>
        <v>4365.25</v>
      </c>
      <c r="D17" s="220">
        <f>C17/D5</f>
        <v>9.0359138894638785E-2</v>
      </c>
      <c r="F17" s="210"/>
      <c r="G17" s="210" t="s">
        <v>184</v>
      </c>
      <c r="H17" s="221">
        <f>H12+H13</f>
        <v>5913.5</v>
      </c>
      <c r="I17" s="220">
        <f>H17/D6</f>
        <v>0.12514814187759249</v>
      </c>
    </row>
    <row r="19" spans="1:19" ht="16.5" customHeight="1" x14ac:dyDescent="0.25"/>
    <row r="20" spans="1:19" ht="19.5" customHeight="1" x14ac:dyDescent="0.25">
      <c r="A20" s="223" t="s">
        <v>211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Q20" s="225"/>
      <c r="R20" s="225"/>
      <c r="S20" s="225"/>
    </row>
    <row r="21" spans="1:19" ht="19.5" customHeight="1" x14ac:dyDescent="0.25">
      <c r="A21" s="215" t="s">
        <v>204</v>
      </c>
      <c r="B21" s="253" t="s">
        <v>175</v>
      </c>
      <c r="C21" s="253" t="s">
        <v>6</v>
      </c>
      <c r="Q21" s="225"/>
      <c r="R21" s="404"/>
      <c r="S21" s="404"/>
    </row>
    <row r="22" spans="1:19" x14ac:dyDescent="0.25">
      <c r="A22" s="245">
        <v>2005</v>
      </c>
      <c r="B22" s="246">
        <v>4.9000000000000004</v>
      </c>
      <c r="C22" s="247">
        <v>0.16</v>
      </c>
      <c r="Q22" s="225"/>
      <c r="R22" s="226"/>
      <c r="S22" s="222"/>
    </row>
    <row r="23" spans="1:19" x14ac:dyDescent="0.25">
      <c r="A23" s="245">
        <v>2017</v>
      </c>
      <c r="B23" s="246">
        <v>3.4</v>
      </c>
      <c r="C23" s="247">
        <f>G7</f>
        <v>0.26640238652972148</v>
      </c>
      <c r="Q23" s="225"/>
      <c r="R23" s="226"/>
      <c r="S23" s="222"/>
    </row>
    <row r="24" spans="1:19" x14ac:dyDescent="0.25">
      <c r="A24" s="245">
        <v>2031</v>
      </c>
      <c r="B24" s="246">
        <f>B23-(B22-B23)/2</f>
        <v>2.6499999999999995</v>
      </c>
      <c r="C24" s="247">
        <f>C23+(C23-C22)/2</f>
        <v>0.3196035797945822</v>
      </c>
      <c r="Q24" s="225"/>
      <c r="R24" s="226"/>
      <c r="S24" s="222"/>
    </row>
    <row r="25" spans="1:19" x14ac:dyDescent="0.25">
      <c r="A25" s="209" t="s">
        <v>210</v>
      </c>
      <c r="Q25" s="225"/>
      <c r="R25" s="226"/>
      <c r="S25" s="222"/>
    </row>
    <row r="26" spans="1:19" x14ac:dyDescent="0.25">
      <c r="Q26" s="225"/>
      <c r="R26" s="225"/>
      <c r="S26" s="225"/>
    </row>
    <row r="27" spans="1:19" x14ac:dyDescent="0.25">
      <c r="Q27" s="225"/>
      <c r="R27" s="225"/>
      <c r="S27" s="225"/>
    </row>
  </sheetData>
  <mergeCells count="1">
    <mergeCell ref="R21:S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1. Samlet resultat</vt:lpstr>
      <vt:lpstr>2. Budsjettkostnader</vt:lpstr>
      <vt:lpstr>3. A-DMFT&gt;=3</vt:lpstr>
      <vt:lpstr>4. B-DMFT&gt;=3</vt:lpstr>
      <vt:lpstr>5. C-DMFT&gt;=5</vt:lpstr>
      <vt:lpstr>6. D-DMFT&gt;=5</vt:lpstr>
      <vt:lpstr>7. Oklusalkariesrisiko</vt:lpstr>
      <vt:lpstr>8. Andel okklusalkaries</vt:lpstr>
      <vt:lpstr>9.Tannhelsedata</vt:lpstr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Ragnhild Elin Nordengen</dc:creator>
  <cp:lastModifiedBy>Anne Birgit Aga</cp:lastModifiedBy>
  <cp:lastPrinted>2018-05-24T10:27:34Z</cp:lastPrinted>
  <dcterms:created xsi:type="dcterms:W3CDTF">2018-05-18T09:33:51Z</dcterms:created>
  <dcterms:modified xsi:type="dcterms:W3CDTF">2020-01-13T13:42:32Z</dcterms:modified>
</cp:coreProperties>
</file>